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D\BAD\PPM\"/>
    </mc:Choice>
  </mc:AlternateContent>
  <xr:revisionPtr revIDLastSave="0" documentId="13_ncr:1_{28CF3572-E8AD-441C-A6BC-15CD84AC8278}" xr6:coauthVersionLast="47" xr6:coauthVersionMax="47" xr10:uidLastSave="{00000000-0000-0000-0000-000000000000}"/>
  <bookViews>
    <workbookView xWindow="-120" yWindow="-120" windowWidth="29040" windowHeight="15720" xr2:uid="{00000000-000D-0000-FFFF-FFFF00000000}"/>
  </bookViews>
  <sheets>
    <sheet name="Biens " sheetId="1" r:id="rId1"/>
    <sheet name="Biens V simlifiée" sheetId="6" r:id="rId2"/>
    <sheet name=" Travaux" sheetId="7" r:id="rId3"/>
    <sheet name="Travaux V simplifiée" sheetId="9" r:id="rId4"/>
    <sheet name="Consultants" sheetId="8" r:id="rId5"/>
    <sheet name="consultant V simplifiée" sheetId="10" r:id="rId6"/>
    <sheet name="Feuil1" sheetId="11" r:id="rId7"/>
  </sheets>
  <definedNames>
    <definedName name="_xlnm.Print_Area" localSheetId="2">' Travaux'!$A$1:$V$26</definedName>
    <definedName name="_xlnm.Print_Area" localSheetId="1">'Biens V simlifiée'!$A$1:$N$28</definedName>
    <definedName name="_xlnm.Print_Area" localSheetId="5">'consultant V simplifiée'!$A$1:$M$28</definedName>
    <definedName name="_xlnm.Print_Area" localSheetId="4">Consultants!$A$1:$AN$58</definedName>
    <definedName name="_xlnm.Print_Area" localSheetId="3">'Travaux V simplifiée'!$A$1:$P$25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3" i="8" l="1"/>
  <c r="K56" i="8"/>
  <c r="J56" i="8"/>
  <c r="J53" i="8"/>
  <c r="S53" i="8" s="1"/>
  <c r="Q56" i="8"/>
  <c r="M56" i="8"/>
  <c r="R56" i="8" s="1"/>
  <c r="Q53" i="8"/>
  <c r="M53" i="8"/>
  <c r="R53" i="8" s="1"/>
  <c r="J13" i="6"/>
  <c r="V42" i="1"/>
  <c r="P17" i="1"/>
  <c r="Q17" i="1" s="1"/>
  <c r="R17" i="1" s="1"/>
  <c r="S17" i="1" s="1"/>
  <c r="U17" i="1" s="1"/>
  <c r="S16" i="1"/>
  <c r="I18" i="10"/>
  <c r="K33" i="8"/>
  <c r="N33" i="8" s="1"/>
  <c r="O33" i="8" s="1"/>
  <c r="V33" i="8" s="1"/>
  <c r="W33" i="8" s="1"/>
  <c r="Y33" i="8" s="1"/>
  <c r="AA33" i="8" s="1"/>
  <c r="AC33" i="8" s="1"/>
  <c r="T56" i="8" l="1"/>
  <c r="U56" i="8" s="1"/>
  <c r="V56" i="8" s="1"/>
  <c r="W56" i="8" s="1"/>
  <c r="Y56" i="8" s="1"/>
  <c r="AA56" i="8" s="1"/>
  <c r="S56" i="8"/>
  <c r="T53" i="8"/>
  <c r="U53" i="8" s="1"/>
  <c r="V53" i="8" s="1"/>
  <c r="W53" i="8" s="1"/>
  <c r="Y53" i="8" s="1"/>
  <c r="AA53" i="8" s="1"/>
  <c r="AC53" i="8" s="1"/>
  <c r="AC56" i="8"/>
  <c r="U33" i="8"/>
  <c r="M47" i="8"/>
  <c r="J47" i="8" s="1"/>
  <c r="K47" i="8" s="1"/>
  <c r="N47" i="8" s="1"/>
  <c r="U47" i="8" l="1"/>
  <c r="O47" i="8"/>
  <c r="V47" i="8" s="1"/>
  <c r="W47" i="8" s="1"/>
  <c r="Y47" i="8" s="1"/>
  <c r="AA47" i="8" s="1"/>
  <c r="AC47" i="8" s="1"/>
  <c r="M40" i="8"/>
  <c r="J40" i="8" s="1"/>
  <c r="K40" i="8" s="1"/>
  <c r="N40" i="8" s="1"/>
  <c r="J25" i="6"/>
  <c r="K25" i="6" s="1"/>
  <c r="P112" i="1"/>
  <c r="Q112" i="1" s="1"/>
  <c r="R112" i="1" s="1"/>
  <c r="S112" i="1" s="1"/>
  <c r="U112" i="1" s="1"/>
  <c r="V112" i="1" s="1"/>
  <c r="N109" i="1"/>
  <c r="N110" i="1"/>
  <c r="N111" i="1"/>
  <c r="L18" i="9"/>
  <c r="J18" i="9"/>
  <c r="I18" i="9"/>
  <c r="H18" i="9"/>
  <c r="P36" i="1"/>
  <c r="Q36" i="1" s="1"/>
  <c r="R36" i="1" s="1"/>
  <c r="S36" i="1" s="1"/>
  <c r="U36" i="1" s="1"/>
  <c r="V36" i="1" s="1"/>
  <c r="O40" i="8" l="1"/>
  <c r="V40" i="8" s="1"/>
  <c r="W40" i="8" s="1"/>
  <c r="Y40" i="8" s="1"/>
  <c r="AA40" i="8" s="1"/>
  <c r="AC40" i="8" s="1"/>
  <c r="AD40" i="8" s="1"/>
  <c r="U40" i="8"/>
  <c r="P24" i="1"/>
  <c r="Q24" i="1" s="1"/>
  <c r="R24" i="1" s="1"/>
  <c r="S24" i="1" s="1"/>
  <c r="U24" i="1" s="1"/>
  <c r="V24" i="1" s="1"/>
  <c r="P30" i="1"/>
  <c r="Q30" i="1" s="1"/>
  <c r="R30" i="1" s="1"/>
  <c r="S30" i="1" s="1"/>
  <c r="U30" i="1" s="1"/>
  <c r="V30" i="1" s="1"/>
  <c r="P21" i="7"/>
  <c r="Q21" i="7" s="1"/>
  <c r="R21" i="7" s="1"/>
  <c r="S21" i="7" s="1"/>
  <c r="N120" i="1"/>
  <c r="O120" i="1" s="1"/>
  <c r="P120" i="1" s="1"/>
  <c r="Q120" i="1" s="1"/>
  <c r="R120" i="1" s="1"/>
  <c r="S120" i="1" s="1"/>
  <c r="P96" i="1"/>
  <c r="Q96" i="1" s="1"/>
  <c r="R96" i="1" s="1"/>
  <c r="S96" i="1" s="1"/>
  <c r="U96" i="1" s="1"/>
  <c r="V96" i="1" s="1"/>
  <c r="P92" i="1"/>
  <c r="Q92" i="1" s="1"/>
  <c r="R92" i="1" s="1"/>
  <c r="S92" i="1" s="1"/>
  <c r="U92" i="1" s="1"/>
  <c r="V92" i="1" s="1"/>
  <c r="P88" i="1"/>
  <c r="Q88" i="1" s="1"/>
  <c r="R88" i="1" s="1"/>
  <c r="S88" i="1" s="1"/>
  <c r="U88" i="1" s="1"/>
  <c r="V88" i="1" s="1"/>
  <c r="O84" i="1"/>
  <c r="P84" i="1" s="1"/>
  <c r="Q84" i="1" s="1"/>
  <c r="R84" i="1" s="1"/>
  <c r="S84" i="1" s="1"/>
  <c r="U84" i="1" s="1"/>
  <c r="V84" i="1" s="1"/>
  <c r="P80" i="1"/>
  <c r="Q80" i="1" s="1"/>
  <c r="R80" i="1" s="1"/>
  <c r="S80" i="1" s="1"/>
  <c r="U80" i="1" s="1"/>
  <c r="V80" i="1" s="1"/>
  <c r="P75" i="1"/>
  <c r="Q75" i="1" s="1"/>
  <c r="R75" i="1" s="1"/>
  <c r="S75" i="1" s="1"/>
  <c r="U75" i="1" s="1"/>
  <c r="V75" i="1" s="1"/>
  <c r="K38" i="8"/>
  <c r="N38" i="8" s="1"/>
  <c r="M38" i="8"/>
  <c r="M39" i="8"/>
  <c r="J39" i="8" s="1"/>
  <c r="K39" i="8" s="1"/>
  <c r="N39" i="8" s="1"/>
  <c r="U21" i="7" l="1"/>
  <c r="V21" i="7"/>
  <c r="U120" i="1"/>
  <c r="V120" i="1"/>
  <c r="O38" i="8"/>
  <c r="V38" i="8" s="1"/>
  <c r="W38" i="8" s="1"/>
  <c r="Y38" i="8" s="1"/>
  <c r="AA38" i="8" s="1"/>
  <c r="AC38" i="8" s="1"/>
  <c r="AD38" i="8" s="1"/>
  <c r="U38" i="8"/>
  <c r="U39" i="8"/>
  <c r="O39" i="8"/>
  <c r="V39" i="8" s="1"/>
  <c r="W39" i="8" s="1"/>
  <c r="Y39" i="8" s="1"/>
  <c r="AA39" i="8" s="1"/>
  <c r="AC39" i="8" s="1"/>
  <c r="AD39" i="8" s="1"/>
  <c r="P51" i="1" l="1"/>
  <c r="Q51" i="1" s="1"/>
  <c r="R51" i="1" s="1"/>
  <c r="S51" i="1" s="1"/>
  <c r="U51" i="1" s="1"/>
  <c r="V51" i="1" s="1"/>
  <c r="P42" i="1"/>
  <c r="Q42" i="1" l="1"/>
  <c r="R42" i="1" s="1"/>
  <c r="S42" i="1" s="1"/>
  <c r="U42" i="1" s="1"/>
  <c r="N119" i="1"/>
  <c r="O119" i="1" s="1"/>
  <c r="P119" i="1" s="1"/>
  <c r="Q119" i="1" s="1"/>
  <c r="R119" i="1" s="1"/>
  <c r="S119" i="1" s="1"/>
  <c r="N118" i="1"/>
  <c r="O118" i="1" s="1"/>
  <c r="P118" i="1" s="1"/>
  <c r="Q118" i="1" s="1"/>
  <c r="R118" i="1" s="1"/>
  <c r="S118" i="1" s="1"/>
  <c r="O111" i="1"/>
  <c r="P111" i="1" s="1"/>
  <c r="Q111" i="1" s="1"/>
  <c r="R111" i="1" s="1"/>
  <c r="S111" i="1" s="1"/>
  <c r="U111" i="1" s="1"/>
  <c r="V111" i="1" s="1"/>
  <c r="O110" i="1"/>
  <c r="P110" i="1" s="1"/>
  <c r="Q110" i="1" s="1"/>
  <c r="R110" i="1" s="1"/>
  <c r="S110" i="1" s="1"/>
  <c r="U110" i="1" s="1"/>
  <c r="V110" i="1" s="1"/>
  <c r="O109" i="1"/>
  <c r="P109" i="1" s="1"/>
  <c r="Q109" i="1" s="1"/>
  <c r="R109" i="1" s="1"/>
  <c r="S109" i="1" s="1"/>
  <c r="U109" i="1" s="1"/>
  <c r="V109" i="1" s="1"/>
  <c r="N106" i="1"/>
  <c r="O106" i="1" s="1"/>
  <c r="P106" i="1" s="1"/>
  <c r="P101" i="1"/>
  <c r="Q101" i="1" s="1"/>
  <c r="N101" i="1"/>
  <c r="H101" i="1"/>
  <c r="P95" i="1"/>
  <c r="Q95" i="1" s="1"/>
  <c r="R95" i="1" s="1"/>
  <c r="S95" i="1" s="1"/>
  <c r="U95" i="1" s="1"/>
  <c r="V95" i="1" s="1"/>
  <c r="P94" i="1"/>
  <c r="Q94" i="1" s="1"/>
  <c r="R94" i="1" s="1"/>
  <c r="S94" i="1" s="1"/>
  <c r="U94" i="1" s="1"/>
  <c r="V94" i="1" s="1"/>
  <c r="P91" i="1"/>
  <c r="Q91" i="1" s="1"/>
  <c r="R91" i="1" s="1"/>
  <c r="S91" i="1" s="1"/>
  <c r="U91" i="1" s="1"/>
  <c r="V91" i="1" s="1"/>
  <c r="P90" i="1"/>
  <c r="Q90" i="1" s="1"/>
  <c r="R90" i="1" s="1"/>
  <c r="S90" i="1" s="1"/>
  <c r="U90" i="1" s="1"/>
  <c r="V90" i="1" s="1"/>
  <c r="P87" i="1"/>
  <c r="Q87" i="1" s="1"/>
  <c r="R87" i="1" s="1"/>
  <c r="S87" i="1" s="1"/>
  <c r="U87" i="1" s="1"/>
  <c r="V87" i="1" s="1"/>
  <c r="P86" i="1"/>
  <c r="Q86" i="1" s="1"/>
  <c r="R86" i="1" s="1"/>
  <c r="S86" i="1" s="1"/>
  <c r="U86" i="1" s="1"/>
  <c r="V86" i="1" s="1"/>
  <c r="P83" i="1"/>
  <c r="Q83" i="1" s="1"/>
  <c r="R83" i="1" s="1"/>
  <c r="S83" i="1" s="1"/>
  <c r="U83" i="1" s="1"/>
  <c r="V83" i="1" s="1"/>
  <c r="P82" i="1"/>
  <c r="Q82" i="1" s="1"/>
  <c r="R82" i="1" s="1"/>
  <c r="S82" i="1" s="1"/>
  <c r="U82" i="1" s="1"/>
  <c r="V82" i="1" s="1"/>
  <c r="P79" i="1"/>
  <c r="Q79" i="1" s="1"/>
  <c r="R79" i="1" s="1"/>
  <c r="S79" i="1" s="1"/>
  <c r="U79" i="1" s="1"/>
  <c r="V79" i="1" s="1"/>
  <c r="P78" i="1"/>
  <c r="Q78" i="1" s="1"/>
  <c r="R78" i="1" s="1"/>
  <c r="S78" i="1" s="1"/>
  <c r="U78" i="1" s="1"/>
  <c r="V78" i="1" s="1"/>
  <c r="P77" i="1"/>
  <c r="Q77" i="1" s="1"/>
  <c r="R77" i="1" s="1"/>
  <c r="S77" i="1" s="1"/>
  <c r="U77" i="1" s="1"/>
  <c r="V77" i="1" s="1"/>
  <c r="P74" i="1"/>
  <c r="Q74" i="1" s="1"/>
  <c r="R74" i="1" s="1"/>
  <c r="S74" i="1" s="1"/>
  <c r="U74" i="1" s="1"/>
  <c r="V74" i="1" s="1"/>
  <c r="P73" i="1"/>
  <c r="Q73" i="1" s="1"/>
  <c r="R73" i="1" s="1"/>
  <c r="S73" i="1" s="1"/>
  <c r="U73" i="1" s="1"/>
  <c r="V73" i="1" s="1"/>
  <c r="P64" i="1"/>
  <c r="Q64" i="1" s="1"/>
  <c r="R64" i="1" s="1"/>
  <c r="S64" i="1" s="1"/>
  <c r="U64" i="1" s="1"/>
  <c r="V64" i="1" s="1"/>
  <c r="P63" i="1"/>
  <c r="Q63" i="1" s="1"/>
  <c r="R63" i="1" s="1"/>
  <c r="S63" i="1" s="1"/>
  <c r="U63" i="1" s="1"/>
  <c r="V63" i="1" s="1"/>
  <c r="P57" i="1"/>
  <c r="Q57" i="1" s="1"/>
  <c r="R57" i="1" s="1"/>
  <c r="S57" i="1" s="1"/>
  <c r="U57" i="1" s="1"/>
  <c r="V57" i="1" s="1"/>
  <c r="P56" i="1"/>
  <c r="Q56" i="1" s="1"/>
  <c r="R56" i="1" s="1"/>
  <c r="S56" i="1" s="1"/>
  <c r="U56" i="1" s="1"/>
  <c r="V56" i="1" s="1"/>
  <c r="P54" i="1"/>
  <c r="Q54" i="1" s="1"/>
  <c r="R54" i="1" s="1"/>
  <c r="S54" i="1" s="1"/>
  <c r="U54" i="1" s="1"/>
  <c r="V54" i="1" s="1"/>
  <c r="P53" i="1"/>
  <c r="Q53" i="1" s="1"/>
  <c r="R53" i="1" s="1"/>
  <c r="S53" i="1" s="1"/>
  <c r="U53" i="1" s="1"/>
  <c r="V53" i="1" s="1"/>
  <c r="P50" i="1"/>
  <c r="Q50" i="1" s="1"/>
  <c r="R50" i="1" s="1"/>
  <c r="S50" i="1" s="1"/>
  <c r="U50" i="1" s="1"/>
  <c r="V50" i="1" s="1"/>
  <c r="P49" i="1"/>
  <c r="Q49" i="1" s="1"/>
  <c r="R49" i="1" s="1"/>
  <c r="S49" i="1" s="1"/>
  <c r="U49" i="1" s="1"/>
  <c r="V49" i="1" s="1"/>
  <c r="P46" i="1"/>
  <c r="Q46" i="1" s="1"/>
  <c r="R46" i="1" s="1"/>
  <c r="S46" i="1" s="1"/>
  <c r="U46" i="1" s="1"/>
  <c r="V46" i="1" s="1"/>
  <c r="P45" i="1"/>
  <c r="Q45" i="1" s="1"/>
  <c r="R45" i="1" s="1"/>
  <c r="S45" i="1" s="1"/>
  <c r="U45" i="1" s="1"/>
  <c r="V45" i="1" s="1"/>
  <c r="Q40" i="1"/>
  <c r="R40" i="1" s="1"/>
  <c r="S40" i="1" s="1"/>
  <c r="U40" i="1" s="1"/>
  <c r="V40" i="1" s="1"/>
  <c r="P39" i="1"/>
  <c r="Q39" i="1" s="1"/>
  <c r="R39" i="1" s="1"/>
  <c r="S39" i="1" s="1"/>
  <c r="U39" i="1" s="1"/>
  <c r="V39" i="1" s="1"/>
  <c r="P34" i="1"/>
  <c r="Q34" i="1" s="1"/>
  <c r="R34" i="1" s="1"/>
  <c r="S34" i="1" s="1"/>
  <c r="U34" i="1" s="1"/>
  <c r="V34" i="1" s="1"/>
  <c r="P33" i="1"/>
  <c r="Q33" i="1" s="1"/>
  <c r="R33" i="1" s="1"/>
  <c r="S33" i="1" s="1"/>
  <c r="U33" i="1" s="1"/>
  <c r="V33" i="1" s="1"/>
  <c r="P32" i="1"/>
  <c r="Q32" i="1" s="1"/>
  <c r="R32" i="1" s="1"/>
  <c r="S32" i="1" s="1"/>
  <c r="U32" i="1" s="1"/>
  <c r="V32" i="1" s="1"/>
  <c r="P29" i="1"/>
  <c r="Q29" i="1" s="1"/>
  <c r="R29" i="1" s="1"/>
  <c r="S29" i="1" s="1"/>
  <c r="U29" i="1" s="1"/>
  <c r="V29" i="1" s="1"/>
  <c r="P28" i="1"/>
  <c r="Q28" i="1" s="1"/>
  <c r="R28" i="1" s="1"/>
  <c r="S28" i="1" s="1"/>
  <c r="U28" i="1" s="1"/>
  <c r="V28" i="1" s="1"/>
  <c r="P27" i="1"/>
  <c r="Q27" i="1" s="1"/>
  <c r="R27" i="1" s="1"/>
  <c r="S27" i="1" s="1"/>
  <c r="U27" i="1" s="1"/>
  <c r="V27" i="1" s="1"/>
  <c r="P22" i="1"/>
  <c r="Q22" i="1" s="1"/>
  <c r="R22" i="1" s="1"/>
  <c r="S22" i="1" s="1"/>
  <c r="U22" i="1" s="1"/>
  <c r="V22" i="1" s="1"/>
  <c r="P21" i="1"/>
  <c r="Q21" i="1" s="1"/>
  <c r="R21" i="1" s="1"/>
  <c r="S21" i="1" s="1"/>
  <c r="U21" i="1" s="1"/>
  <c r="V21" i="1" s="1"/>
  <c r="P20" i="1"/>
  <c r="Q20" i="1" s="1"/>
  <c r="R20" i="1" s="1"/>
  <c r="S20" i="1" s="1"/>
  <c r="U20" i="1" s="1"/>
  <c r="V20" i="1" s="1"/>
  <c r="P15" i="1"/>
  <c r="Q15" i="1" s="1"/>
  <c r="R15" i="1" s="1"/>
  <c r="S15" i="1" s="1"/>
  <c r="U15" i="1" s="1"/>
  <c r="V15" i="1" s="1"/>
  <c r="P14" i="1"/>
  <c r="Q14" i="1" s="1"/>
  <c r="R14" i="1" s="1"/>
  <c r="S14" i="1" s="1"/>
  <c r="U14" i="1" s="1"/>
  <c r="V14" i="1" s="1"/>
  <c r="P13" i="1"/>
  <c r="Q13" i="1" s="1"/>
  <c r="R13" i="1" s="1"/>
  <c r="S13" i="1" s="1"/>
  <c r="U13" i="1" s="1"/>
  <c r="V13" i="1" s="1"/>
  <c r="W28" i="8"/>
  <c r="X28" i="8" s="1"/>
  <c r="S101" i="1" l="1"/>
  <c r="R101" i="1"/>
  <c r="V119" i="1"/>
  <c r="U119" i="1"/>
  <c r="S106" i="1"/>
  <c r="Q106" i="1"/>
  <c r="R106" i="1"/>
  <c r="U118" i="1"/>
  <c r="V118" i="1"/>
  <c r="Y28" i="8"/>
  <c r="AA28" i="8" s="1"/>
  <c r="AC28" i="8" s="1"/>
  <c r="AD28" i="8" s="1"/>
  <c r="U27" i="8"/>
  <c r="V27" i="8" s="1"/>
  <c r="W27" i="8" s="1"/>
  <c r="Y27" i="8" s="1"/>
  <c r="AA27" i="8" s="1"/>
  <c r="AC27" i="8" l="1"/>
  <c r="AD27" i="8" s="1"/>
  <c r="K45" i="8"/>
  <c r="N45" i="8" s="1"/>
  <c r="K42" i="8"/>
  <c r="K32" i="8"/>
  <c r="M30" i="8"/>
  <c r="M31" i="8"/>
  <c r="J31" i="8" s="1"/>
  <c r="K31" i="8" s="1"/>
  <c r="N31" i="8" s="1"/>
  <c r="P20" i="7"/>
  <c r="M44" i="8"/>
  <c r="J44" i="8" s="1"/>
  <c r="K44" i="8" s="1"/>
  <c r="N44" i="8" s="1"/>
  <c r="M41" i="8"/>
  <c r="J41" i="8" s="1"/>
  <c r="K41" i="8" s="1"/>
  <c r="N41" i="8" s="1"/>
  <c r="N42" i="8" l="1"/>
  <c r="U42" i="8" s="1"/>
  <c r="Q20" i="7"/>
  <c r="R20" i="7" s="1"/>
  <c r="S20" i="7" s="1"/>
  <c r="N32" i="8"/>
  <c r="U32" i="8" s="1"/>
  <c r="U45" i="8"/>
  <c r="O45" i="8"/>
  <c r="V45" i="8" s="1"/>
  <c r="W45" i="8" s="1"/>
  <c r="Y45" i="8" s="1"/>
  <c r="AA45" i="8" s="1"/>
  <c r="O31" i="8"/>
  <c r="V31" i="8" s="1"/>
  <c r="W31" i="8" s="1"/>
  <c r="Y31" i="8" s="1"/>
  <c r="AA31" i="8" s="1"/>
  <c r="AC31" i="8" s="1"/>
  <c r="U31" i="8"/>
  <c r="O44" i="8"/>
  <c r="V44" i="8" s="1"/>
  <c r="W44" i="8" s="1"/>
  <c r="Y44" i="8" s="1"/>
  <c r="AA44" i="8" s="1"/>
  <c r="U44" i="8"/>
  <c r="O41" i="8"/>
  <c r="V41" i="8" s="1"/>
  <c r="W41" i="8" s="1"/>
  <c r="Y41" i="8" s="1"/>
  <c r="AA41" i="8" s="1"/>
  <c r="U41" i="8"/>
  <c r="F27" i="6"/>
  <c r="O32" i="8" l="1"/>
  <c r="V32" i="8" s="1"/>
  <c r="W32" i="8" s="1"/>
  <c r="Y32" i="8" s="1"/>
  <c r="AA32" i="8" s="1"/>
  <c r="O42" i="8"/>
  <c r="V42" i="8" s="1"/>
  <c r="W42" i="8" s="1"/>
  <c r="Y42" i="8" s="1"/>
  <c r="AA42" i="8" s="1"/>
  <c r="AC42" i="8" s="1"/>
  <c r="V20" i="7"/>
  <c r="U20" i="7"/>
  <c r="AC45" i="8"/>
  <c r="AC44" i="8"/>
  <c r="AC41" i="8"/>
  <c r="R25" i="8"/>
  <c r="S25" i="8" s="1"/>
  <c r="T25" i="8" s="1"/>
  <c r="U25" i="8" s="1"/>
  <c r="V25" i="8" s="1"/>
  <c r="W25" i="8" s="1"/>
  <c r="Y25" i="8" s="1"/>
  <c r="AA25" i="8" s="1"/>
  <c r="AC25" i="8" s="1"/>
  <c r="AD25" i="8" s="1"/>
  <c r="AC32" i="8" l="1"/>
  <c r="E21" i="9"/>
  <c r="H23" i="7" l="1"/>
  <c r="J30" i="8"/>
  <c r="K30" i="8" s="1"/>
  <c r="N30" i="8" s="1"/>
  <c r="U30" i="8" s="1"/>
  <c r="O30" i="8" l="1"/>
  <c r="V30" i="8" s="1"/>
  <c r="W30" i="8" s="1"/>
  <c r="Y30" i="8" s="1"/>
  <c r="AA30" i="8" s="1"/>
  <c r="AC30" i="8" s="1"/>
  <c r="S26" i="8"/>
  <c r="T26" i="8" s="1"/>
  <c r="AC23" i="8"/>
  <c r="U26" i="8" l="1"/>
  <c r="V26" i="8" s="1"/>
  <c r="W26" i="8" s="1"/>
  <c r="Y26" i="8" s="1"/>
  <c r="AA26" i="8" l="1"/>
  <c r="Q24" i="8"/>
  <c r="M24" i="8"/>
  <c r="R24" i="8" s="1"/>
  <c r="P19" i="7"/>
  <c r="Q19" i="7" l="1"/>
  <c r="R19" i="7" s="1"/>
  <c r="S19" i="7" s="1"/>
  <c r="AC26" i="8"/>
  <c r="AD26" i="8" s="1"/>
  <c r="J24" i="8"/>
  <c r="U19" i="7" l="1"/>
  <c r="V19" i="7"/>
  <c r="K24" i="8"/>
  <c r="T24" i="8" s="1"/>
  <c r="S24" i="8"/>
  <c r="U24" i="8" l="1"/>
  <c r="V24" i="8" s="1"/>
  <c r="W24" i="8" s="1"/>
  <c r="Y24" i="8" s="1"/>
  <c r="AA24" i="8" s="1"/>
  <c r="AC24" i="8" s="1"/>
  <c r="AD24" i="8" s="1"/>
  <c r="W21" i="8"/>
  <c r="Y21" i="8" s="1"/>
  <c r="AA21" i="8" s="1"/>
  <c r="AC21" i="8" s="1"/>
  <c r="P18" i="7"/>
  <c r="Q18" i="7" s="1"/>
  <c r="R18" i="7" s="1"/>
  <c r="S18" i="7" s="1"/>
  <c r="U18" i="7" s="1"/>
  <c r="V18" i="7" s="1"/>
  <c r="M21" i="8"/>
  <c r="K18" i="8"/>
  <c r="N18" i="8" s="1"/>
  <c r="J21" i="8" l="1"/>
  <c r="K21" i="8" s="1"/>
  <c r="N21" i="8" s="1"/>
  <c r="O21" i="8" s="1"/>
  <c r="O18" i="8"/>
  <c r="V18" i="8" s="1"/>
  <c r="U18" i="8"/>
  <c r="W18" i="8" l="1"/>
  <c r="Y18" i="8" s="1"/>
  <c r="AA18" i="8" s="1"/>
  <c r="AC18" i="8" s="1"/>
</calcChain>
</file>

<file path=xl/sharedStrings.xml><?xml version="1.0" encoding="utf-8"?>
<sst xmlns="http://schemas.openxmlformats.org/spreadsheetml/2006/main" count="1168" uniqueCount="288">
  <si>
    <t>Pays / Organe d'Exécution :</t>
  </si>
  <si>
    <t>Nom du Projet/Programme :</t>
  </si>
  <si>
    <t>Numéro du Prêt/Don :</t>
  </si>
  <si>
    <t>Informations de base</t>
  </si>
  <si>
    <t>Dossier d'Appel d'Offres</t>
  </si>
  <si>
    <t>Finalisation du Contrat</t>
  </si>
  <si>
    <t>Système de passation de marchés</t>
  </si>
  <si>
    <t>Numéro du Package</t>
  </si>
  <si>
    <t>Description du Package</t>
  </si>
  <si>
    <t>N° de l'Appel d'Offres émis</t>
  </si>
  <si>
    <t>Montant forfaitaire ou Devis Quantitatif Estimatif</t>
  </si>
  <si>
    <t>Mode de passation de marché</t>
  </si>
  <si>
    <t>Pré- ou Post Qualification</t>
  </si>
  <si>
    <t>Date de soumission</t>
  </si>
  <si>
    <t xml:space="preserve"> Date de l'Avis de Non-Objection</t>
  </si>
  <si>
    <t xml:space="preserve">Date limite de dépôt / Date d'ouverture des Offres </t>
  </si>
  <si>
    <t>Date de l'Avis de Non-Objection</t>
  </si>
  <si>
    <t>Date d'Attribution du Contrat</t>
  </si>
  <si>
    <t>Date de Signature du Contrat</t>
  </si>
  <si>
    <t>Date d'Achèvement du Contrat</t>
  </si>
  <si>
    <t xml:space="preserve">Plan </t>
  </si>
  <si>
    <t xml:space="preserve">Révisé </t>
  </si>
  <si>
    <t>Coût Total</t>
  </si>
  <si>
    <t>*</t>
  </si>
  <si>
    <t>AMI</t>
  </si>
  <si>
    <t>Termes de Référence</t>
  </si>
  <si>
    <t>Liste Restreinte</t>
  </si>
  <si>
    <t>Demande de Propositions (DDP)</t>
  </si>
  <si>
    <t>Évaluation des Propositions</t>
  </si>
  <si>
    <t>Mode de Sélection</t>
  </si>
  <si>
    <t>Forfait ou Temps Passé</t>
  </si>
  <si>
    <t>Date de publication</t>
  </si>
  <si>
    <t>Date de Soumission</t>
  </si>
  <si>
    <t>Plan Révisé ou Mis à Jour</t>
  </si>
  <si>
    <t xml:space="preserve">Date de Soumission des Documents de DDP </t>
  </si>
  <si>
    <t>Date d'Émission de la DDP</t>
  </si>
  <si>
    <t>Date de limite de de dépôt /d'ouverture des Propositions</t>
  </si>
  <si>
    <t>Date de soumission du Rapport technique</t>
  </si>
  <si>
    <t>Date de Soumission du Rapport combiné</t>
  </si>
  <si>
    <t>Description</t>
  </si>
  <si>
    <t xml:space="preserve">Système passation marchés
de l’Emprunteur (SPME)
</t>
  </si>
  <si>
    <t>B.AON.3</t>
  </si>
  <si>
    <t>Acquisition d'une serre vitrée expérimentale (Superficie 150 m2)</t>
  </si>
  <si>
    <t>AOO</t>
  </si>
  <si>
    <t>Post-qualification</t>
  </si>
  <si>
    <t>T.AON.1</t>
  </si>
  <si>
    <t>Aménagement des espaces de stockage (cimentage et sur-élévement)</t>
  </si>
  <si>
    <t>Méthodes et Procédures de la Banque</t>
  </si>
  <si>
    <t>AOR</t>
  </si>
  <si>
    <t>Spécialiste en Sauvegarde Environnemental et Social &amp; Suivi PGES.</t>
  </si>
  <si>
    <t>Forfait</t>
  </si>
  <si>
    <t>Expert Passation des marchés à temps partiel</t>
  </si>
  <si>
    <t>Mise en place d’une plateforme digitale multi-acteurs</t>
  </si>
  <si>
    <t>PLAN</t>
  </si>
  <si>
    <t>REPUBLIQUE TUNISIENNE / OFFICE DES CEREALES</t>
  </si>
  <si>
    <t xml:space="preserve">PROJET D’APPUI D’URGENCE A LA SECURITE ALIMENTAIRE EN TUNISIE (PAUSAT) </t>
  </si>
  <si>
    <t>Identification SAP Projet/Programme # :</t>
  </si>
  <si>
    <t>P-TN-AA0-030</t>
  </si>
  <si>
    <t>Non attribué</t>
  </si>
  <si>
    <t>A priori</t>
  </si>
  <si>
    <t>1 cargaison de 25000 T</t>
  </si>
  <si>
    <t xml:space="preserve">Méthodes et Procédures de la Banque </t>
  </si>
  <si>
    <t>Période de l'Appel d'Offres (à titre indicatif)</t>
  </si>
  <si>
    <t>Réel</t>
  </si>
  <si>
    <t>C.I</t>
  </si>
  <si>
    <t>CI.1</t>
  </si>
  <si>
    <t>CI</t>
  </si>
  <si>
    <t xml:space="preserve">Acquisition d’une unité de production de semences sélectionnée (clé en main) </t>
  </si>
  <si>
    <t>Mise à niveau par l'équipement des deux centres de compétence et du centre du métier de la filière des céréales</t>
  </si>
  <si>
    <t>Non appliqué</t>
  </si>
  <si>
    <t>Description du Lot</t>
  </si>
  <si>
    <t>Coût Estimatif 000 USD</t>
  </si>
  <si>
    <t>Contrôle et Audit - Examen Préalable /à Postériori de la Banque</t>
  </si>
  <si>
    <t>Plan Révisé ou Réel</t>
  </si>
  <si>
    <t xml:space="preserve">Outils et appareillage d'analyse de la qualité des semences </t>
  </si>
  <si>
    <t>Equipements des laboratoires d'analyse des semences sélectionnées </t>
  </si>
  <si>
    <t>Equipements des centres de recherche par du matériel expérimental</t>
  </si>
  <si>
    <t>Equipements de manutention et petits outillages de protection pour la mise à niveau d’une soixantaine des centres de collecte de céréales</t>
  </si>
  <si>
    <t>Acuiqition et montage d'ne serre vitrée dédiée à la recherche</t>
  </si>
  <si>
    <t>une unité conditionnement des semences</t>
  </si>
  <si>
    <t>Évaluation des Offres</t>
  </si>
  <si>
    <t>Nombre du Lot</t>
  </si>
  <si>
    <t>Date de soumission du Rapport d'Évaluation des Offres</t>
  </si>
  <si>
    <t>Non Appliqué</t>
  </si>
  <si>
    <t xml:space="preserve"> PROJET PAUSAT </t>
  </si>
  <si>
    <t>Date de soumission        du Rapport d'Évaluation des Offres</t>
  </si>
  <si>
    <t>Montant du Contrat</t>
  </si>
  <si>
    <t>Contrôle et Audit –Examen Préalable / à Postériori de la Banque</t>
  </si>
  <si>
    <t xml:space="preserve">Montant du Contrat (insérer la monnaie) </t>
  </si>
  <si>
    <t xml:space="preserve"> PLAN DE PASSASTION DES MARCHES </t>
  </si>
  <si>
    <t>CI.2</t>
  </si>
  <si>
    <t>PLAN DE PASSASTION DES MARCHES (*)</t>
  </si>
  <si>
    <t xml:space="preserve">A priori </t>
  </si>
  <si>
    <t>DQE</t>
  </si>
  <si>
    <t>Date de soumission du projet de contrat et PV négociation</t>
  </si>
  <si>
    <t>MODÈLE DE PLAN DE PASSATION DE MARCHÉS - VERSION SIMPLIFIÉE</t>
  </si>
  <si>
    <t xml:space="preserve">Numéro du Package </t>
  </si>
  <si>
    <t>Mode de Passation de Marchés</t>
  </si>
  <si>
    <t>Date de publication de l'AAO</t>
  </si>
  <si>
    <t xml:space="preserve">Date de clôture/Date d'ouverture des offres ou propositions </t>
  </si>
  <si>
    <t>Date d'attribution du contrat</t>
  </si>
  <si>
    <t xml:space="preserve">Date d'achèvement du contrat </t>
  </si>
  <si>
    <t>Commentaires pour l'exécution du contrat</t>
  </si>
  <si>
    <t>Montant du contrat</t>
  </si>
  <si>
    <t>Montant du contrat (En  TND )</t>
  </si>
  <si>
    <t xml:space="preserve">Montant du contrat (en TND) </t>
  </si>
  <si>
    <t>Bien</t>
  </si>
  <si>
    <t>Travaux</t>
  </si>
  <si>
    <r>
      <t xml:space="preserve">Achat d'une cargaison d'orge (25.000 T) </t>
    </r>
    <r>
      <rPr>
        <vertAlign val="superscript"/>
        <sz val="11"/>
        <rFont val="Arial Narrow"/>
        <family val="2"/>
      </rPr>
      <t>(***)</t>
    </r>
  </si>
  <si>
    <t xml:space="preserve">Catégorie  </t>
  </si>
  <si>
    <t>Contrôle et Audit - Examen de la Banque (Préalable /à Postériori)</t>
  </si>
  <si>
    <r>
      <t xml:space="preserve">PLAN DE PASSASTION DES MARCHES </t>
    </r>
    <r>
      <rPr>
        <b/>
        <vertAlign val="superscript"/>
        <sz val="11"/>
        <color theme="1"/>
        <rFont val="Arial Narrow"/>
        <family val="2"/>
      </rPr>
      <t>*</t>
    </r>
  </si>
  <si>
    <t>Date d'approbation</t>
  </si>
  <si>
    <t xml:space="preserve">Audit </t>
  </si>
  <si>
    <t>Audit</t>
  </si>
  <si>
    <t xml:space="preserve">A posteriori </t>
  </si>
  <si>
    <r>
      <t xml:space="preserve"> VERSION DÉTAILLÉE POUR L'ACQUISITION DES  </t>
    </r>
    <r>
      <rPr>
        <b/>
        <u/>
        <sz val="11"/>
        <color theme="1"/>
        <rFont val="Arial Narrow"/>
        <family val="2"/>
      </rPr>
      <t>TRAVAUX</t>
    </r>
  </si>
  <si>
    <r>
      <t xml:space="preserve"> VERSION SIMPLIFIEE POUR L'ACQUISITION </t>
    </r>
    <r>
      <rPr>
        <b/>
        <u/>
        <sz val="11"/>
        <color theme="1"/>
        <rFont val="Arial Narrow"/>
        <family val="2"/>
      </rPr>
      <t>DES  TRAVAUX</t>
    </r>
  </si>
  <si>
    <t>Coût Estimatif (000 USD)</t>
  </si>
  <si>
    <t>Pas encore attribué</t>
  </si>
  <si>
    <t>Travaux de génie-civil</t>
  </si>
  <si>
    <r>
      <t xml:space="preserve"> VERSION DÉTAILLÉE POUR L</t>
    </r>
    <r>
      <rPr>
        <b/>
        <u/>
        <sz val="11"/>
        <color theme="1"/>
        <rFont val="Arial Narrow"/>
        <family val="2"/>
      </rPr>
      <t xml:space="preserve">'ACQUISISTION DE SERVICES DE CONSULTANTS </t>
    </r>
  </si>
  <si>
    <r>
      <t xml:space="preserve"> VERSION SIMPLIFIEE POUR  L</t>
    </r>
    <r>
      <rPr>
        <b/>
        <u/>
        <sz val="11"/>
        <color theme="1"/>
        <rFont val="Arial Narrow"/>
        <family val="2"/>
      </rPr>
      <t xml:space="preserve">'ACQUISISTION DE SERVICES DE CONSULTANTS </t>
    </r>
  </si>
  <si>
    <t>Coût Estimatif (EN 000 USD)</t>
  </si>
  <si>
    <t>Date d'approbation du PPM :</t>
  </si>
  <si>
    <t>Période couverte par le PPM</t>
  </si>
  <si>
    <t>Date de l'avis general de passation</t>
  </si>
  <si>
    <t xml:space="preserve">services de consultants </t>
  </si>
  <si>
    <t>Date de l'Invitation à Soumissionner ou de publication de l'AAO</t>
  </si>
  <si>
    <t>Date de publication de l'AAO ou d'Invitation à  soumissionner</t>
  </si>
  <si>
    <t>Date de l'Invitation à Soumissionner (IaS) ou publication de l'AAO</t>
  </si>
  <si>
    <t>Date de publication de l'AMI</t>
  </si>
  <si>
    <t>Date de clôture ou de remise des candidatures</t>
  </si>
  <si>
    <t xml:space="preserve"> Date de Clôture ou remise candidatures</t>
  </si>
  <si>
    <t>A Priori</t>
  </si>
  <si>
    <t>3 cargaison de 75000 T</t>
  </si>
  <si>
    <t xml:space="preserve"> (cimentage et sur-élévement)</t>
  </si>
  <si>
    <t xml:space="preserve">Acquisition d'engrais phosphatés </t>
  </si>
  <si>
    <t>acquisition du phosphate de la compagnie Phopshate  Gafsa</t>
  </si>
  <si>
    <t xml:space="preserve">Achat de 3 cargaisons de Blé Tendre (75.000 T) </t>
  </si>
  <si>
    <t>AOR 06-2023</t>
  </si>
  <si>
    <t>79194,500 dt</t>
  </si>
  <si>
    <t>AOR 09/23</t>
  </si>
  <si>
    <t>7720065,11 usd</t>
  </si>
  <si>
    <t>8687310,81 usd</t>
  </si>
  <si>
    <t>8424624,76 usd</t>
  </si>
  <si>
    <t>8557725 usd</t>
  </si>
  <si>
    <t xml:space="preserve">connexion et équipements informatique </t>
  </si>
  <si>
    <t xml:space="preserve">Matériel roulant </t>
  </si>
  <si>
    <t>B.AON.8</t>
  </si>
  <si>
    <t>B.AON.11</t>
  </si>
  <si>
    <t>B.AON.12</t>
  </si>
  <si>
    <t>Matériel agricole</t>
  </si>
  <si>
    <t>B.AON.13</t>
  </si>
  <si>
    <t>B.AON.14</t>
  </si>
  <si>
    <t xml:space="preserve">* En cofinancement avec le Gouvernement Tunisien </t>
  </si>
  <si>
    <t>SBQC</t>
  </si>
  <si>
    <t>conception de la plateforme multi acteur de la filière céréalière et accomapgnement de sa mise en œuvre</t>
  </si>
  <si>
    <t>mise en place de la plateforme multi acteur de la filière céréalière</t>
  </si>
  <si>
    <t>1 cargaison de 25000 T *</t>
  </si>
  <si>
    <t>Achat de 1 cargaison de Blé dur (25.000 T)</t>
  </si>
  <si>
    <t>31/06/2025</t>
  </si>
  <si>
    <t>CI.3</t>
  </si>
  <si>
    <t>139000 dt</t>
  </si>
  <si>
    <t>23/2024</t>
  </si>
  <si>
    <t>22/2023</t>
  </si>
  <si>
    <t>24/2023</t>
  </si>
  <si>
    <t xml:space="preserve">equipement de laboratoire (5 lots) *Mini trieuse optique de grain 
*Compteur à grain
*Analyseur proche infrarouge
*Moulin de blé tendre expérimental
*Système de Photosynthèse Portable
</t>
  </si>
  <si>
    <t xml:space="preserve">Matériel agricole : *Faucheuse lieuse autotractée
*Tarare calibreur de grain
*Batteuse fixes pour céréales et légumineuses
*Mini Moissonneuse Batteuse Exprérimentale
*Semoir expérimental de céréales à 6 lignes
*Tracteur
*Mini tracteur
*Batteuse d’épi individuel
</t>
  </si>
  <si>
    <t>infrutueux</t>
  </si>
  <si>
    <t>50290 dt</t>
  </si>
  <si>
    <t>36915 dt</t>
  </si>
  <si>
    <t>171 200 dt</t>
  </si>
  <si>
    <t>130 000 dt</t>
  </si>
  <si>
    <t>72 000 dt</t>
  </si>
  <si>
    <t>158 700 dt</t>
  </si>
  <si>
    <t>62 416 dt</t>
  </si>
  <si>
    <t>25 573 dt</t>
  </si>
  <si>
    <t>4-avr.-24</t>
  </si>
  <si>
    <t>22-avr.-24</t>
  </si>
  <si>
    <t>16-sept.-24</t>
  </si>
  <si>
    <t>134132,04 dt</t>
  </si>
  <si>
    <t>B.AON.15</t>
  </si>
  <si>
    <t>B.AOI-20</t>
  </si>
  <si>
    <t>Acquisitions de matériels agricoles</t>
  </si>
  <si>
    <t>Acquisitions des équipements de sécurité et consommables agricoles</t>
  </si>
  <si>
    <t>Acquisitions de matériel informatique et autres équipements</t>
  </si>
  <si>
    <t>Acquisition des intrants agricoles nécessaires pour les parcelles de démonstration (108 Hectares)</t>
  </si>
  <si>
    <t>À déterminer selon les produits et les doses</t>
  </si>
  <si>
    <t>16 unités</t>
  </si>
  <si>
    <t>consultataion</t>
  </si>
  <si>
    <t>CI.4</t>
  </si>
  <si>
    <t>CI.5</t>
  </si>
  <si>
    <t>ED</t>
  </si>
  <si>
    <t>26400000USD</t>
  </si>
  <si>
    <t>conception de la plateforme multi acteur de la filière céréalière et accompagnement de sa mise en œuvre</t>
  </si>
  <si>
    <t>AOR 24-2023</t>
  </si>
  <si>
    <t xml:space="preserve">mise en place de la plateforme multi acteur de la filière céréalière </t>
  </si>
  <si>
    <t>B.AOI-19</t>
  </si>
  <si>
    <t>NA</t>
  </si>
  <si>
    <t xml:space="preserve">NA </t>
  </si>
  <si>
    <t>1 an apres la livraison</t>
  </si>
  <si>
    <t>juillet 2025</t>
  </si>
  <si>
    <t xml:space="preserve"> (convention)</t>
  </si>
  <si>
    <t>Formation sur la technique du pilotage des drones destinés pour les traitements chimiques pour le compte de l'INGC</t>
  </si>
  <si>
    <t>Formation sur la technique du pilotage des drones destinés pour les traitements chimiques  pour le compte de l'INGC</t>
  </si>
  <si>
    <t>CAB1</t>
  </si>
  <si>
    <t>CAB 1</t>
  </si>
  <si>
    <t>Convention avec l'INGC pour l'appui au financement du programme d’encadrement et d'assistance des producteurs de céréales dans la lutte contre les mauvaises herbes dans les champs de céréales dans le cadre du PAUSAT</t>
  </si>
  <si>
    <t>convention avec l'INGC  pour l'appui au financement du programme d’encadrement et d'assistance des producteurs de céréales dans la lutte contre les mauvaises herbes dans les champs de céréales dans le cadre du PAUSAT</t>
  </si>
  <si>
    <t>Révisé 1</t>
  </si>
  <si>
    <t>Révisé 2</t>
  </si>
  <si>
    <t xml:space="preserve">Equipements de manutention </t>
  </si>
  <si>
    <t>Mini Moissonneuse Batteuse Exprérimentale</t>
  </si>
  <si>
    <t>Matériel agricole Mini Moissonneuse Batteuse Exprérimentale</t>
  </si>
  <si>
    <t>B.AOI-18</t>
  </si>
  <si>
    <t>*8/2024</t>
  </si>
  <si>
    <t>*bache en toile
*sacs en jute</t>
  </si>
  <si>
    <t>Acquisition des intrants agricoles nécessaires pour les parcelles de démonstration (108 Hectares) pour le compte de l'INGC</t>
  </si>
  <si>
    <t>Acquisitions de matériels agricoles pour le compte de l'INGC</t>
  </si>
  <si>
    <t>Acquisitions des équipements de sécurité et consommables agricoles pour le compte de l'INGC</t>
  </si>
  <si>
    <t>Acquisitions de matériel informatique et autres équipements pour le compte de l'INGC</t>
  </si>
  <si>
    <t>un consultant individuel pour l’établissement l’audit annuel de performance environnementale et sociale du PAUSAT et du PADIDFIC</t>
  </si>
  <si>
    <t>un consultant individuel pour l’établissement l’audit environnemental et social du silo de RADES</t>
  </si>
  <si>
    <t>CI.6</t>
  </si>
  <si>
    <t>CI.7</t>
  </si>
  <si>
    <t>Spécialiste en Sauvegarde Environnemental et Social du PADIDFIC</t>
  </si>
  <si>
    <t>matériels de précision et petits matériels</t>
  </si>
  <si>
    <t>B.AON.6 (a)</t>
  </si>
  <si>
    <t>B.AON.6 (B)</t>
  </si>
  <si>
    <t>B.AON.7</t>
  </si>
  <si>
    <t>B.AON.9 (a)</t>
  </si>
  <si>
    <t>B.AON.9 (b)</t>
  </si>
  <si>
    <t>B.AON.10</t>
  </si>
  <si>
    <t>B.AOI-17</t>
  </si>
  <si>
    <t xml:space="preserve">Révisé 1 </t>
  </si>
  <si>
    <t>A déterminer</t>
  </si>
  <si>
    <t>B.AON.6 (b)</t>
  </si>
  <si>
    <t>B.AON.9(b)</t>
  </si>
  <si>
    <t>Révisé 3</t>
  </si>
  <si>
    <t xml:space="preserve"> Aout 2023, Février 2024  , Janvier 2025 et juin 2025
 </t>
  </si>
  <si>
    <t xml:space="preserve"> Aout 2023, Février 2024  et Janvier 2025. Aout 2023, Février 2024  , Janvier 2025 et juin 2025</t>
  </si>
  <si>
    <t xml:space="preserve"> Aout 2023, Février 2024  , Janvier 2025 et juin 2025
 </t>
  </si>
  <si>
    <t>165237 dt</t>
  </si>
  <si>
    <t xml:space="preserve">Résiliation de contrat : retard dans l’exécution pour problème de dédouanement du matériel </t>
  </si>
  <si>
    <t xml:space="preserve">Résiliation de contrat : retard dans l’exécution pour problème de dédouanement du matériel </t>
  </si>
  <si>
    <t>26-fev-25</t>
  </si>
  <si>
    <t>Révisé 4</t>
  </si>
  <si>
    <t xml:space="preserve">janvier 2023 à décembre 2027 </t>
  </si>
  <si>
    <t xml:space="preserve">jjanvier 2023 à décembre 2027 </t>
  </si>
  <si>
    <t>infructueux</t>
  </si>
  <si>
    <t>B.AON.5 (a)</t>
  </si>
  <si>
    <t>B.AON.5 (b)</t>
  </si>
  <si>
    <t xml:space="preserve">Montant du Contrat en dinar tunisien ttc </t>
  </si>
  <si>
    <t>reliquat du BAO6(a) + 67 Musd du budget non alloué</t>
  </si>
  <si>
    <t>20 diviseurs coniques</t>
  </si>
  <si>
    <t xml:space="preserve">le reliquat de BAO 7* 8*9 </t>
  </si>
  <si>
    <t>un consultant individuel pour l'élaboration du cahier des charges technique l'asssistance et le conrôle de l'execution des travaux de la serre vitrée de l'inrat</t>
  </si>
  <si>
    <t>Acquisition des intrants agricoles nécessaires pour les parcelles de démonstration (130 Hectares)</t>
  </si>
  <si>
    <t>Acquisition des intrants agricoles nécessaires pour les parcelles de démonstration (130Hectares) pour le compte de l'INGC</t>
  </si>
  <si>
    <t>B.AON.1 (a)</t>
  </si>
  <si>
    <t>B.AON.1 (b)</t>
  </si>
  <si>
    <t>B.AON.2 (b)</t>
  </si>
  <si>
    <t>B.AON.2 (a)</t>
  </si>
  <si>
    <t xml:space="preserve">B.AON.4 (a) </t>
  </si>
  <si>
    <t xml:space="preserve">B.AON.4 (b) </t>
  </si>
  <si>
    <t>B.AOI-16</t>
  </si>
  <si>
    <t>230/02/2026</t>
  </si>
  <si>
    <t>***</t>
  </si>
  <si>
    <t>B.AON.4 (b)</t>
  </si>
  <si>
    <t>B.AON,5 (b)</t>
  </si>
  <si>
    <t>9/02/207</t>
  </si>
  <si>
    <t>2109/2026</t>
  </si>
  <si>
    <t>Système passation marchés
de l’Emprunteur (SPME)</t>
  </si>
  <si>
    <t>Mis à jour le14/08/2026</t>
  </si>
  <si>
    <r>
      <t xml:space="preserve">PLAN DE PASSASTION DES MARCHES PROJET *
VERSION SIMPLIFIEE POUR L'ACQUISITION </t>
    </r>
    <r>
      <rPr>
        <b/>
        <u/>
        <sz val="14"/>
        <color theme="1"/>
        <rFont val="Arial Narrow"/>
        <family val="2"/>
      </rPr>
      <t xml:space="preserve">DES BIENS </t>
    </r>
    <r>
      <rPr>
        <b/>
        <sz val="14"/>
        <color theme="1"/>
        <rFont val="Arial Narrow"/>
        <family val="2"/>
      </rPr>
      <t xml:space="preserve">
 Projet PAUSAT 
Mis à jour le14/08/2026</t>
    </r>
  </si>
  <si>
    <r>
      <t xml:space="preserve">PLAN DE PASSASTION DES MARCHES (*)
VERSION DÉTAILLÉE POUR L'ACQUISITION </t>
    </r>
    <r>
      <rPr>
        <b/>
        <u/>
        <sz val="16"/>
        <color theme="1"/>
        <rFont val="Arial Narrow"/>
        <family val="2"/>
      </rPr>
      <t xml:space="preserve">DES BIENS </t>
    </r>
    <r>
      <rPr>
        <b/>
        <sz val="16"/>
        <color theme="1"/>
        <rFont val="Arial Narrow"/>
        <family val="2"/>
      </rPr>
      <t xml:space="preserve">
 Projet PAUSAT 
Mis à jour le14/08/2026</t>
    </r>
  </si>
  <si>
    <t>25/2025</t>
  </si>
  <si>
    <t>relance de certains lots ont été jugés infuctueux (baon 1(b))</t>
  </si>
  <si>
    <t>Appui à l'approvisionnement des petits céréaliculteurs en produits de traitement à travers les coopératives centrales</t>
  </si>
  <si>
    <t>convention  avec la BTS</t>
  </si>
  <si>
    <t>CAB 2</t>
  </si>
  <si>
    <t>CAB3</t>
  </si>
  <si>
    <t>mission de suivi de pilotage et assistance à la gestion du projet du silo de Rades</t>
  </si>
  <si>
    <t>cab 2</t>
  </si>
  <si>
    <t>cab 3</t>
  </si>
  <si>
    <t xml:space="preserve">bureau de consultants  </t>
  </si>
  <si>
    <t>mission de contrôle , supervision et réception des travaux et installations du  silo de Rades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</si>
</sst>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C]d\-mmm\-yy;@"/>
    <numFmt numFmtId="165" formatCode="[$-40C]dd\-mmm\-yy;@"/>
    <numFmt numFmtId="166" formatCode="[$-40C]d\ mmmm\ yyyy;@"/>
    <numFmt numFmtId="167" formatCode="[$-40C]mmm\-yy;@"/>
    <numFmt numFmtId="168" formatCode="0.0000"/>
    <numFmt numFmtId="169" formatCode="0.000"/>
    <numFmt numFmtId="170" formatCode="#,##0.000"/>
  </numFmts>
  <fonts count="37" x14ac:knownFonts="1">
    <font>
      <sz val="11"/>
      <color theme="1"/>
      <name val="Calibri"/>
      <family val="2"/>
      <scheme val="minor"/>
    </font>
    <font>
      <sz val="11"/>
      <color theme="1"/>
      <name val="Arial Narrow"/>
      <family val="2"/>
    </font>
    <font>
      <b/>
      <sz val="11"/>
      <color theme="1"/>
      <name val="Arial Narrow"/>
      <family val="2"/>
    </font>
    <font>
      <b/>
      <sz val="11"/>
      <color rgb="FF000000"/>
      <name val="Arial Narrow"/>
      <family val="2"/>
    </font>
    <font>
      <sz val="11"/>
      <name val="Arial Narrow"/>
      <family val="2"/>
    </font>
    <font>
      <b/>
      <sz val="11"/>
      <name val="Arial Narrow"/>
      <family val="2"/>
    </font>
    <font>
      <sz val="11"/>
      <color rgb="FF000000"/>
      <name val="Arial Narrow"/>
      <family val="2"/>
    </font>
    <font>
      <vertAlign val="superscript"/>
      <sz val="11"/>
      <name val="Arial Narrow"/>
      <family val="2"/>
    </font>
    <font>
      <sz val="14"/>
      <color theme="1"/>
      <name val="Arial Narrow"/>
      <family val="2"/>
    </font>
    <font>
      <b/>
      <sz val="10"/>
      <color rgb="FF000000"/>
      <name val="Arial Narrow"/>
      <family val="2"/>
    </font>
    <font>
      <sz val="7"/>
      <color theme="1"/>
      <name val="Arial Narrow"/>
      <family val="2"/>
    </font>
    <font>
      <sz val="7"/>
      <color rgb="FF000000"/>
      <name val="Arial Narrow"/>
      <family val="2"/>
    </font>
    <font>
      <b/>
      <vertAlign val="superscript"/>
      <sz val="11"/>
      <color theme="1"/>
      <name val="Arial Narrow"/>
      <family val="2"/>
    </font>
    <font>
      <sz val="16"/>
      <name val="Arial Narrow"/>
      <family val="2"/>
    </font>
    <font>
      <b/>
      <sz val="16"/>
      <name val="Arial Narrow"/>
      <family val="2"/>
    </font>
    <font>
      <sz val="16"/>
      <color theme="1"/>
      <name val="Arial Narrow"/>
      <family val="2"/>
    </font>
    <font>
      <b/>
      <u/>
      <sz val="11"/>
      <color theme="1"/>
      <name val="Arial Narrow"/>
      <family val="2"/>
    </font>
    <font>
      <b/>
      <sz val="14"/>
      <color theme="1"/>
      <name val="Arial Narrow"/>
      <family val="2"/>
    </font>
    <font>
      <b/>
      <u/>
      <sz val="14"/>
      <color theme="1"/>
      <name val="Arial Narrow"/>
      <family val="2"/>
    </font>
    <font>
      <sz val="14"/>
      <name val="Arial Narrow"/>
      <family val="2"/>
    </font>
    <font>
      <b/>
      <sz val="14"/>
      <name val="Arial Narrow"/>
      <family val="2"/>
    </font>
    <font>
      <b/>
      <sz val="16"/>
      <color theme="1"/>
      <name val="Arial Narrow"/>
      <family val="2"/>
    </font>
    <font>
      <b/>
      <u/>
      <sz val="16"/>
      <color theme="1"/>
      <name val="Arial Narrow"/>
      <family val="2"/>
    </font>
    <font>
      <b/>
      <sz val="14"/>
      <color rgb="FF000000"/>
      <name val="Arial Narrow"/>
      <family val="2"/>
    </font>
    <font>
      <sz val="14"/>
      <color rgb="FF000000"/>
      <name val="Arial Narrow"/>
      <family val="2"/>
    </font>
    <font>
      <sz val="14"/>
      <color theme="1"/>
      <name val="Calibri"/>
      <family val="2"/>
      <scheme val="minor"/>
    </font>
    <font>
      <b/>
      <sz val="10"/>
      <color theme="1"/>
      <name val="Arial Narrow"/>
      <family val="2"/>
    </font>
    <font>
      <b/>
      <sz val="10"/>
      <name val="Arial Narrow"/>
      <family val="2"/>
    </font>
    <font>
      <sz val="10"/>
      <color theme="1"/>
      <name val="Arial Narrow"/>
      <family val="2"/>
    </font>
    <font>
      <sz val="10"/>
      <name val="Arial Narrow"/>
      <family val="2"/>
    </font>
    <font>
      <sz val="12"/>
      <name val="Arial Narrow"/>
      <family val="2"/>
    </font>
    <font>
      <sz val="14"/>
      <color theme="1"/>
      <name val="Times New Roman"/>
      <family val="1"/>
    </font>
    <font>
      <sz val="10"/>
      <color theme="1"/>
      <name val="Calibri"/>
      <family val="2"/>
      <scheme val="minor"/>
    </font>
    <font>
      <sz val="8"/>
      <name val="Calibri"/>
      <family val="2"/>
      <scheme val="minor"/>
    </font>
    <font>
      <b/>
      <sz val="20"/>
      <name val="Arial Narrow"/>
      <family val="2"/>
    </font>
    <font>
      <sz val="11"/>
      <color theme="0"/>
      <name val="Arial Narrow"/>
      <family val="2"/>
    </font>
    <font>
      <sz val="11"/>
      <color theme="1"/>
      <name val="Arial"/>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C29"/>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0"/>
        <bgColor rgb="FF000000"/>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40">
    <xf numFmtId="0" fontId="0" fillId="0" borderId="0" xfId="0"/>
    <xf numFmtId="0" fontId="5" fillId="2" borderId="0" xfId="0" applyFont="1" applyFill="1" applyAlignment="1">
      <alignment vertical="center" wrapText="1"/>
    </xf>
    <xf numFmtId="14" fontId="4" fillId="2" borderId="1" xfId="0" applyNumberFormat="1" applyFont="1" applyFill="1" applyBorder="1" applyAlignment="1">
      <alignment horizontal="center" vertical="center" wrapText="1"/>
    </xf>
    <xf numFmtId="0" fontId="2" fillId="0" borderId="0" xfId="0" applyFont="1" applyAlignment="1">
      <alignment vertical="center" wrapText="1"/>
    </xf>
    <xf numFmtId="0" fontId="1" fillId="0" borderId="0" xfId="0" applyFont="1" applyAlignment="1">
      <alignment wrapText="1"/>
    </xf>
    <xf numFmtId="0" fontId="1" fillId="0" borderId="0" xfId="0" applyFont="1"/>
    <xf numFmtId="0" fontId="1" fillId="0" borderId="1" xfId="0" applyFont="1" applyBorder="1" applyAlignment="1">
      <alignment horizontal="center" vertical="center" wrapText="1"/>
    </xf>
    <xf numFmtId="0" fontId="1" fillId="0" borderId="0" xfId="0" applyFont="1" applyAlignment="1">
      <alignment horizontal="center" vertical="center" wrapText="1"/>
    </xf>
    <xf numFmtId="3" fontId="3"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xf>
    <xf numFmtId="164" fontId="4" fillId="0" borderId="1" xfId="0" applyNumberFormat="1" applyFont="1" applyBorder="1" applyAlignment="1">
      <alignment horizontal="center" vertical="center" wrapText="1"/>
    </xf>
    <xf numFmtId="0" fontId="8" fillId="0" borderId="0" xfId="0" applyFont="1"/>
    <xf numFmtId="3" fontId="1" fillId="0" borderId="0" xfId="0" applyNumberFormat="1" applyFont="1"/>
    <xf numFmtId="0" fontId="1" fillId="0" borderId="0" xfId="0" applyFont="1" applyAlignment="1">
      <alignment horizontal="center"/>
    </xf>
    <xf numFmtId="0" fontId="1" fillId="0" borderId="0" xfId="0" applyFont="1" applyAlignment="1">
      <alignment vertical="center" wrapText="1"/>
    </xf>
    <xf numFmtId="0" fontId="4" fillId="2" borderId="0" xfId="0" applyFont="1" applyFill="1" applyAlignment="1">
      <alignment horizontal="left" vertical="center" wrapText="1"/>
    </xf>
    <xf numFmtId="0" fontId="5" fillId="2" borderId="0" xfId="0" applyFont="1" applyFill="1" applyAlignment="1">
      <alignment horizontal="center" vertical="center" wrapText="1"/>
    </xf>
    <xf numFmtId="0" fontId="1" fillId="0" borderId="0" xfId="0" applyFont="1" applyAlignment="1">
      <alignment vertical="center"/>
    </xf>
    <xf numFmtId="0" fontId="2" fillId="0" borderId="0" xfId="0" applyFont="1"/>
    <xf numFmtId="0" fontId="4" fillId="0" borderId="1" xfId="0" applyFont="1" applyBorder="1" applyAlignment="1">
      <alignment vertical="center" wrapText="1"/>
    </xf>
    <xf numFmtId="0" fontId="4" fillId="2" borderId="0" xfId="0" applyFont="1" applyFill="1"/>
    <xf numFmtId="0" fontId="4" fillId="2" borderId="0" xfId="0" applyFont="1" applyFill="1" applyAlignment="1">
      <alignment vertical="top" wrapText="1"/>
    </xf>
    <xf numFmtId="0" fontId="4" fillId="2" borderId="0" xfId="0" applyFont="1" applyFill="1" applyAlignment="1">
      <alignment wrapText="1"/>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0" borderId="11" xfId="0" applyFont="1" applyBorder="1" applyAlignment="1">
      <alignment horizontal="center" vertical="center" wrapText="1"/>
    </xf>
    <xf numFmtId="165" fontId="4" fillId="2" borderId="1" xfId="0" applyNumberFormat="1" applyFont="1" applyFill="1" applyBorder="1" applyAlignment="1">
      <alignment horizontal="center" vertical="center"/>
    </xf>
    <xf numFmtId="15" fontId="4" fillId="2" borderId="1" xfId="0" applyNumberFormat="1" applyFont="1" applyFill="1" applyBorder="1" applyAlignment="1">
      <alignment horizontal="center" vertical="center" wrapText="1"/>
    </xf>
    <xf numFmtId="0" fontId="4" fillId="2" borderId="0" xfId="0" applyFont="1" applyFill="1" applyAlignment="1">
      <alignment horizontal="center" vertical="center"/>
    </xf>
    <xf numFmtId="0" fontId="5" fillId="0" borderId="0" xfId="0" applyFont="1" applyAlignment="1">
      <alignment vertical="center" wrapText="1"/>
    </xf>
    <xf numFmtId="0" fontId="4" fillId="0" borderId="11" xfId="0" applyFont="1" applyBorder="1" applyAlignment="1">
      <alignment vertical="center" wrapText="1"/>
    </xf>
    <xf numFmtId="0" fontId="0" fillId="0" borderId="0" xfId="0" applyAlignment="1">
      <alignment wrapText="1"/>
    </xf>
    <xf numFmtId="0" fontId="9" fillId="5"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0" fillId="0" borderId="0" xfId="0" applyAlignment="1">
      <alignment vertical="top" wrapText="1"/>
    </xf>
    <xf numFmtId="0" fontId="4" fillId="2" borderId="14" xfId="0" applyFont="1" applyFill="1" applyBorder="1" applyAlignment="1">
      <alignment vertical="center" wrapText="1"/>
    </xf>
    <xf numFmtId="0" fontId="4" fillId="2" borderId="0" xfId="0" applyFont="1" applyFill="1" applyAlignment="1">
      <alignment vertical="center" wrapText="1"/>
    </xf>
    <xf numFmtId="0" fontId="4" fillId="2" borderId="2" xfId="0" applyFont="1" applyFill="1" applyBorder="1" applyAlignment="1">
      <alignment vertical="center" wrapText="1"/>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xf>
    <xf numFmtId="164" fontId="13" fillId="0" borderId="1" xfId="0" applyNumberFormat="1"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5" fillId="2" borderId="0" xfId="0" applyFont="1" applyFill="1" applyAlignment="1">
      <alignment horizontal="left" vertical="center" wrapText="1"/>
    </xf>
    <xf numFmtId="0" fontId="17" fillId="0" borderId="0" xfId="0" applyFont="1" applyAlignment="1">
      <alignment horizontal="center" vertical="center" wrapText="1"/>
    </xf>
    <xf numFmtId="0" fontId="8" fillId="0" borderId="0" xfId="0" applyFont="1" applyAlignment="1">
      <alignment wrapText="1"/>
    </xf>
    <xf numFmtId="0" fontId="15" fillId="0" borderId="0" xfId="0" applyFont="1"/>
    <xf numFmtId="0" fontId="21" fillId="0" borderId="0" xfId="0" applyFont="1" applyAlignment="1">
      <alignment horizontal="center" vertical="center" wrapText="1"/>
    </xf>
    <xf numFmtId="0" fontId="21" fillId="0" borderId="0" xfId="0" applyFont="1" applyAlignment="1">
      <alignment vertical="center" wrapText="1"/>
    </xf>
    <xf numFmtId="0" fontId="15" fillId="0" borderId="0" xfId="0" applyFont="1" applyAlignment="1">
      <alignment vertical="top" wrapText="1"/>
    </xf>
    <xf numFmtId="0" fontId="15" fillId="0" borderId="0" xfId="0" applyFont="1" applyAlignment="1">
      <alignment horizontal="center" vertical="top" wrapText="1"/>
    </xf>
    <xf numFmtId="0" fontId="15" fillId="0" borderId="0" xfId="0" applyFont="1" applyAlignment="1">
      <alignment wrapText="1"/>
    </xf>
    <xf numFmtId="0" fontId="15" fillId="0" borderId="0" xfId="0" applyFont="1" applyAlignment="1">
      <alignment horizontal="center" wrapText="1"/>
    </xf>
    <xf numFmtId="0" fontId="21" fillId="0" borderId="0" xfId="0" applyFont="1" applyAlignment="1">
      <alignment horizontal="left" vertical="center" wrapText="1"/>
    </xf>
    <xf numFmtId="3" fontId="21" fillId="0" borderId="0" xfId="0" applyNumberFormat="1" applyFont="1" applyAlignment="1">
      <alignment vertical="center" wrapText="1"/>
    </xf>
    <xf numFmtId="0" fontId="19" fillId="2" borderId="0" xfId="0" applyFont="1" applyFill="1" applyAlignment="1">
      <alignment horizontal="left" vertical="center" wrapText="1"/>
    </xf>
    <xf numFmtId="0" fontId="20" fillId="2" borderId="0" xfId="0" applyFont="1" applyFill="1" applyAlignment="1">
      <alignment horizontal="center" vertical="center" wrapText="1"/>
    </xf>
    <xf numFmtId="0" fontId="8" fillId="2" borderId="0" xfId="0" applyFont="1" applyFill="1" applyAlignment="1">
      <alignment wrapText="1"/>
    </xf>
    <xf numFmtId="0" fontId="8" fillId="2" borderId="0" xfId="0" applyFont="1" applyFill="1"/>
    <xf numFmtId="0" fontId="23" fillId="5" borderId="1" xfId="0" applyFont="1" applyFill="1" applyBorder="1" applyAlignment="1">
      <alignment horizontal="center" vertical="center" wrapText="1"/>
    </xf>
    <xf numFmtId="0" fontId="20"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19" fillId="6" borderId="1" xfId="0" applyFont="1" applyFill="1" applyBorder="1" applyAlignment="1">
      <alignment horizontal="center" vertical="center" wrapText="1"/>
    </xf>
    <xf numFmtId="164" fontId="19" fillId="0" borderId="1" xfId="0" applyNumberFormat="1" applyFont="1" applyBorder="1" applyAlignment="1">
      <alignment horizontal="center" vertical="center"/>
    </xf>
    <xf numFmtId="164" fontId="19"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3" fillId="5" borderId="11" xfId="0" applyFont="1" applyFill="1" applyBorder="1" applyAlignment="1">
      <alignment horizontal="center" vertical="center" wrapText="1"/>
    </xf>
    <xf numFmtId="0" fontId="24" fillId="5" borderId="1" xfId="0" applyFont="1" applyFill="1" applyBorder="1" applyAlignment="1">
      <alignment vertical="center" wrapText="1"/>
    </xf>
    <xf numFmtId="0" fontId="25" fillId="0" borderId="0" xfId="0" applyFont="1" applyAlignment="1">
      <alignment wrapText="1"/>
    </xf>
    <xf numFmtId="3" fontId="8" fillId="0" borderId="0" xfId="0" applyNumberFormat="1" applyFont="1"/>
    <xf numFmtId="168" fontId="4" fillId="2" borderId="0" xfId="0" applyNumberFormat="1" applyFont="1" applyFill="1"/>
    <xf numFmtId="0" fontId="3" fillId="0" borderId="1" xfId="0" applyFont="1" applyBorder="1" applyAlignment="1">
      <alignment horizontal="center" vertical="center" wrapText="1"/>
    </xf>
    <xf numFmtId="0" fontId="8" fillId="0" borderId="0" xfId="0" applyFont="1" applyAlignment="1">
      <alignment horizontal="center"/>
    </xf>
    <xf numFmtId="0" fontId="1"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165" fontId="4" fillId="2" borderId="1"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4" fillId="0" borderId="11" xfId="0" applyFont="1" applyBorder="1" applyAlignment="1">
      <alignment horizontal="center" vertical="center" wrapText="1"/>
    </xf>
    <xf numFmtId="0" fontId="5" fillId="0" borderId="11" xfId="0" applyFont="1" applyBorder="1" applyAlignment="1">
      <alignment horizontal="center" vertical="center" wrapText="1"/>
    </xf>
    <xf numFmtId="164" fontId="4" fillId="6" borderId="11" xfId="0" applyNumberFormat="1" applyFont="1" applyFill="1" applyBorder="1" applyAlignment="1">
      <alignment horizontal="center" vertical="center"/>
    </xf>
    <xf numFmtId="0" fontId="4" fillId="6" borderId="1" xfId="0" applyFont="1" applyFill="1" applyBorder="1" applyAlignment="1">
      <alignment horizontal="center" vertical="center" wrapText="1"/>
    </xf>
    <xf numFmtId="14" fontId="4" fillId="6" borderId="1" xfId="0" applyNumberFormat="1" applyFont="1" applyFill="1" applyBorder="1" applyAlignment="1">
      <alignment horizontal="center" vertical="center" wrapText="1"/>
    </xf>
    <xf numFmtId="164" fontId="4" fillId="6" borderId="1" xfId="0" applyNumberFormat="1" applyFont="1" applyFill="1" applyBorder="1" applyAlignment="1">
      <alignment horizontal="center" vertical="center"/>
    </xf>
    <xf numFmtId="0" fontId="1" fillId="6" borderId="0" xfId="0" applyFont="1" applyFill="1" applyAlignment="1">
      <alignment horizontal="center" vertical="center"/>
    </xf>
    <xf numFmtId="0" fontId="1" fillId="6" borderId="1" xfId="0" applyFont="1" applyFill="1" applyBorder="1" applyAlignment="1">
      <alignment horizontal="center" vertical="center" wrapText="1"/>
    </xf>
    <xf numFmtId="164" fontId="4" fillId="6" borderId="1" xfId="0" applyNumberFormat="1" applyFont="1" applyFill="1" applyBorder="1" applyAlignment="1">
      <alignment horizontal="center" vertical="center" wrapText="1"/>
    </xf>
    <xf numFmtId="0" fontId="4" fillId="6" borderId="11" xfId="0" applyFont="1" applyFill="1" applyBorder="1" applyAlignment="1">
      <alignment horizontal="center" vertical="center" wrapText="1"/>
    </xf>
    <xf numFmtId="164" fontId="4" fillId="6" borderId="11" xfId="0" applyNumberFormat="1" applyFont="1" applyFill="1" applyBorder="1" applyAlignment="1">
      <alignment horizontal="center" vertical="center" wrapText="1"/>
    </xf>
    <xf numFmtId="17" fontId="4" fillId="6" borderId="11" xfId="0" applyNumberFormat="1" applyFont="1" applyFill="1" applyBorder="1" applyAlignment="1">
      <alignment horizontal="center" vertical="center" wrapText="1"/>
    </xf>
    <xf numFmtId="17" fontId="4" fillId="6" borderId="1" xfId="0" applyNumberFormat="1" applyFont="1" applyFill="1" applyBorder="1" applyAlignment="1">
      <alignment horizontal="center" vertical="center" wrapText="1"/>
    </xf>
    <xf numFmtId="0" fontId="5" fillId="0" borderId="10" xfId="0" applyFont="1" applyBorder="1" applyAlignment="1">
      <alignment horizontal="center" vertical="center" wrapText="1"/>
    </xf>
    <xf numFmtId="0" fontId="8" fillId="0" borderId="9" xfId="0" applyFont="1" applyBorder="1" applyAlignment="1">
      <alignment horizontal="center" vertical="center" wrapText="1"/>
    </xf>
    <xf numFmtId="14" fontId="1" fillId="2" borderId="1" xfId="0" applyNumberFormat="1" applyFont="1" applyFill="1" applyBorder="1" applyAlignment="1">
      <alignment horizontal="center" vertical="center" wrapText="1"/>
    </xf>
    <xf numFmtId="2" fontId="27" fillId="2" borderId="1" xfId="0" applyNumberFormat="1" applyFont="1" applyFill="1" applyBorder="1" applyAlignment="1">
      <alignment horizontal="center" vertical="center" wrapText="1"/>
    </xf>
    <xf numFmtId="14" fontId="1" fillId="0" borderId="0" xfId="0" applyNumberFormat="1" applyFont="1"/>
    <xf numFmtId="0" fontId="28" fillId="2" borderId="1" xfId="0" applyFont="1" applyFill="1" applyBorder="1" applyAlignment="1">
      <alignment horizontal="center" vertical="center" wrapText="1"/>
    </xf>
    <xf numFmtId="165" fontId="29" fillId="2" borderId="1" xfId="0" applyNumberFormat="1" applyFont="1" applyFill="1" applyBorder="1" applyAlignment="1">
      <alignment horizontal="center" vertical="center"/>
    </xf>
    <xf numFmtId="14" fontId="29" fillId="2" borderId="1" xfId="0" applyNumberFormat="1" applyFont="1" applyFill="1" applyBorder="1" applyAlignment="1">
      <alignment horizontal="center" vertical="center" wrapText="1"/>
    </xf>
    <xf numFmtId="15" fontId="29" fillId="2" borderId="1" xfId="0" applyNumberFormat="1" applyFont="1" applyFill="1" applyBorder="1" applyAlignment="1">
      <alignment horizontal="center" vertical="center" wrapText="1"/>
    </xf>
    <xf numFmtId="0" fontId="29" fillId="2" borderId="1" xfId="0" applyFont="1" applyFill="1" applyBorder="1" applyAlignment="1">
      <alignment horizontal="center" vertical="center" wrapText="1"/>
    </xf>
    <xf numFmtId="2" fontId="29"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164" fontId="15" fillId="2" borderId="1" xfId="0" applyNumberFormat="1" applyFont="1" applyFill="1" applyBorder="1" applyAlignment="1">
      <alignment horizontal="center" vertical="center"/>
    </xf>
    <xf numFmtId="164" fontId="15"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15" fontId="4" fillId="7" borderId="1" xfId="0" applyNumberFormat="1" applyFont="1" applyFill="1" applyBorder="1" applyAlignment="1">
      <alignment horizontal="center" vertical="center"/>
    </xf>
    <xf numFmtId="0" fontId="4" fillId="7" borderId="1" xfId="0" applyFont="1" applyFill="1" applyBorder="1" applyAlignment="1">
      <alignment horizontal="center" vertical="center" wrapText="1"/>
    </xf>
    <xf numFmtId="0" fontId="6" fillId="0" borderId="0" xfId="0" applyFont="1" applyAlignment="1">
      <alignment horizontal="center" vertical="center" readingOrder="1"/>
    </xf>
    <xf numFmtId="14" fontId="4" fillId="7"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vertical="center" wrapText="1"/>
    </xf>
    <xf numFmtId="164" fontId="19" fillId="2" borderId="1" xfId="0" applyNumberFormat="1" applyFont="1" applyFill="1" applyBorder="1" applyAlignment="1">
      <alignment horizontal="center" vertical="center"/>
    </xf>
    <xf numFmtId="0" fontId="1" fillId="2" borderId="0" xfId="0" applyFont="1" applyFill="1"/>
    <xf numFmtId="0" fontId="9" fillId="2" borderId="1" xfId="0" applyFont="1" applyFill="1" applyBorder="1" applyAlignment="1">
      <alignment horizontal="center" vertical="center" wrapText="1"/>
    </xf>
    <xf numFmtId="0" fontId="1" fillId="0" borderId="1" xfId="0" applyFont="1" applyBorder="1"/>
    <xf numFmtId="0" fontId="11" fillId="5" borderId="1" xfId="0" applyFont="1" applyFill="1" applyBorder="1" applyAlignment="1">
      <alignment vertical="center" wrapText="1"/>
    </xf>
    <xf numFmtId="0" fontId="11" fillId="2" borderId="1" xfId="0" applyFont="1" applyFill="1" applyBorder="1" applyAlignment="1">
      <alignment vertical="center" wrapText="1"/>
    </xf>
    <xf numFmtId="0" fontId="1" fillId="0" borderId="1" xfId="0" applyFont="1" applyBorder="1" applyAlignment="1">
      <alignment horizontal="center" vertical="center"/>
    </xf>
    <xf numFmtId="0" fontId="2" fillId="8" borderId="0" xfId="0" applyFont="1" applyFill="1"/>
    <xf numFmtId="0" fontId="25" fillId="2" borderId="0" xfId="0" applyFont="1" applyFill="1" applyAlignment="1">
      <alignment wrapText="1"/>
    </xf>
    <xf numFmtId="14" fontId="8" fillId="0" borderId="1" xfId="0" applyNumberFormat="1" applyFont="1" applyBorder="1" applyAlignment="1">
      <alignment horizontal="center" vertical="center"/>
    </xf>
    <xf numFmtId="14" fontId="1" fillId="0" borderId="1" xfId="0" applyNumberFormat="1" applyFont="1" applyBorder="1" applyAlignment="1">
      <alignment vertical="center"/>
    </xf>
    <xf numFmtId="14" fontId="1" fillId="0" borderId="1" xfId="0" applyNumberFormat="1" applyFont="1" applyBorder="1" applyAlignment="1">
      <alignment horizontal="center" vertical="center"/>
    </xf>
    <xf numFmtId="14" fontId="1" fillId="2" borderId="1" xfId="0" applyNumberFormat="1" applyFont="1" applyFill="1" applyBorder="1" applyAlignment="1">
      <alignment vertical="center"/>
    </xf>
    <xf numFmtId="14" fontId="13" fillId="0" borderId="1" xfId="0" applyNumberFormat="1" applyFont="1" applyBorder="1" applyAlignment="1">
      <alignment horizontal="center" vertical="center" wrapText="1"/>
    </xf>
    <xf numFmtId="164" fontId="15" fillId="0" borderId="1" xfId="0" applyNumberFormat="1" applyFont="1" applyBorder="1" applyAlignment="1">
      <alignment horizontal="center" vertical="center"/>
    </xf>
    <xf numFmtId="164" fontId="4" fillId="6" borderId="1" xfId="0" applyNumberFormat="1" applyFont="1" applyFill="1" applyBorder="1" applyAlignment="1">
      <alignment vertical="center"/>
    </xf>
    <xf numFmtId="170" fontId="19" fillId="0" borderId="1" xfId="0" applyNumberFormat="1" applyFont="1" applyBorder="1" applyAlignment="1">
      <alignment horizontal="center" vertical="center" wrapText="1"/>
    </xf>
    <xf numFmtId="170" fontId="3" fillId="0" borderId="1" xfId="0" applyNumberFormat="1" applyFont="1" applyBorder="1" applyAlignment="1">
      <alignment horizontal="center" vertical="center" wrapText="1"/>
    </xf>
    <xf numFmtId="170" fontId="24" fillId="5" borderId="1" xfId="0" applyNumberFormat="1" applyFont="1" applyFill="1" applyBorder="1" applyAlignment="1">
      <alignment horizontal="center" vertical="center" wrapText="1"/>
    </xf>
    <xf numFmtId="3" fontId="1" fillId="2" borderId="0" xfId="0" applyNumberFormat="1" applyFont="1" applyFill="1"/>
    <xf numFmtId="49" fontId="19"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2" borderId="11" xfId="0" applyFont="1" applyFill="1" applyBorder="1" applyAlignment="1">
      <alignment horizontal="center" vertical="center" wrapText="1"/>
    </xf>
    <xf numFmtId="0" fontId="5" fillId="2" borderId="13" xfId="0" applyFont="1" applyFill="1" applyBorder="1" applyAlignment="1">
      <alignment horizontal="center" vertical="center" wrapText="1"/>
    </xf>
    <xf numFmtId="164" fontId="4" fillId="6" borderId="13" xfId="0" applyNumberFormat="1" applyFont="1" applyFill="1" applyBorder="1" applyAlignment="1">
      <alignment horizontal="center" vertical="center"/>
    </xf>
    <xf numFmtId="164" fontId="4" fillId="2" borderId="11" xfId="0" applyNumberFormat="1" applyFont="1" applyFill="1" applyBorder="1" applyAlignment="1">
      <alignment horizontal="center" vertical="center"/>
    </xf>
    <xf numFmtId="164" fontId="4" fillId="2" borderId="12" xfId="0" applyNumberFormat="1" applyFont="1" applyFill="1" applyBorder="1" applyAlignment="1">
      <alignment horizontal="center" vertical="center"/>
    </xf>
    <xf numFmtId="164" fontId="4" fillId="2" borderId="13" xfId="0" applyNumberFormat="1" applyFont="1" applyFill="1" applyBorder="1" applyAlignment="1">
      <alignment horizontal="center" vertical="center"/>
    </xf>
    <xf numFmtId="0" fontId="8" fillId="0" borderId="11" xfId="0" applyFont="1" applyBorder="1" applyAlignment="1">
      <alignment horizontal="center" vertical="center" wrapText="1"/>
    </xf>
    <xf numFmtId="0" fontId="19" fillId="6" borderId="11" xfId="0" applyFont="1" applyFill="1" applyBorder="1" applyAlignment="1">
      <alignment horizontal="center" vertical="center" wrapText="1"/>
    </xf>
    <xf numFmtId="164" fontId="19" fillId="0" borderId="11" xfId="0" applyNumberFormat="1" applyFont="1" applyBorder="1" applyAlignment="1">
      <alignment horizontal="center" vertical="center"/>
    </xf>
    <xf numFmtId="170" fontId="8" fillId="0" borderId="0" xfId="0" applyNumberFormat="1" applyFont="1" applyAlignment="1">
      <alignment horizontal="center" vertical="center"/>
    </xf>
    <xf numFmtId="170" fontId="19" fillId="0" borderId="11" xfId="0" applyNumberFormat="1" applyFont="1" applyBorder="1" applyAlignment="1">
      <alignment horizontal="center" vertical="center" wrapText="1"/>
    </xf>
    <xf numFmtId="0" fontId="5" fillId="0" borderId="11" xfId="0" applyFont="1" applyBorder="1" applyAlignment="1">
      <alignment vertical="center" wrapText="1"/>
    </xf>
    <xf numFmtId="170" fontId="4" fillId="0" borderId="1" xfId="0" applyNumberFormat="1" applyFont="1" applyBorder="1" applyAlignment="1">
      <alignment horizontal="center" vertical="center" wrapText="1"/>
    </xf>
    <xf numFmtId="14" fontId="1" fillId="2" borderId="1" xfId="0" applyNumberFormat="1" applyFont="1" applyFill="1" applyBorder="1" applyAlignment="1">
      <alignment horizontal="center" vertical="center"/>
    </xf>
    <xf numFmtId="170" fontId="19" fillId="2" borderId="13" xfId="0" applyNumberFormat="1" applyFont="1" applyFill="1" applyBorder="1" applyAlignment="1">
      <alignment horizontal="center" vertical="center" wrapText="1"/>
    </xf>
    <xf numFmtId="170" fontId="19" fillId="2" borderId="1" xfId="0" applyNumberFormat="1" applyFont="1" applyFill="1" applyBorder="1" applyAlignment="1">
      <alignment vertical="center" wrapText="1"/>
    </xf>
    <xf numFmtId="164" fontId="4" fillId="0" borderId="1" xfId="0" applyNumberFormat="1" applyFont="1" applyBorder="1" applyAlignment="1">
      <alignment vertical="center"/>
    </xf>
    <xf numFmtId="0" fontId="4" fillId="2" borderId="12" xfId="0" applyFont="1" applyFill="1" applyBorder="1" applyAlignment="1">
      <alignment horizontal="center" vertical="center" wrapText="1"/>
    </xf>
    <xf numFmtId="17" fontId="5" fillId="0" borderId="11" xfId="0" applyNumberFormat="1" applyFont="1" applyBorder="1" applyAlignment="1">
      <alignment horizontal="center" vertical="center" wrapText="1"/>
    </xf>
    <xf numFmtId="0" fontId="1" fillId="2" borderId="1" xfId="0" applyFont="1" applyFill="1" applyBorder="1"/>
    <xf numFmtId="14" fontId="15"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xf>
    <xf numFmtId="0" fontId="19" fillId="2" borderId="1" xfId="0" applyFont="1" applyFill="1" applyBorder="1" applyAlignment="1">
      <alignment horizontal="center" vertical="center" wrapText="1"/>
    </xf>
    <xf numFmtId="169" fontId="19" fillId="2" borderId="1" xfId="0" applyNumberFormat="1" applyFont="1" applyFill="1" applyBorder="1" applyAlignment="1">
      <alignment horizontal="center" vertical="center"/>
    </xf>
    <xf numFmtId="0" fontId="19" fillId="2" borderId="11" xfId="0" applyFont="1" applyFill="1" applyBorder="1" applyAlignment="1">
      <alignment horizontal="center" vertical="center" wrapText="1"/>
    </xf>
    <xf numFmtId="165" fontId="19" fillId="2" borderId="1" xfId="0" applyNumberFormat="1" applyFont="1" applyFill="1" applyBorder="1" applyAlignment="1">
      <alignment horizontal="center" vertical="center"/>
    </xf>
    <xf numFmtId="14" fontId="19" fillId="2" borderId="1" xfId="0" applyNumberFormat="1" applyFont="1" applyFill="1" applyBorder="1" applyAlignment="1">
      <alignment horizontal="center" vertical="center" wrapText="1"/>
    </xf>
    <xf numFmtId="15" fontId="19" fillId="2" borderId="1" xfId="0" applyNumberFormat="1" applyFont="1" applyFill="1" applyBorder="1" applyAlignment="1">
      <alignment horizontal="center" vertical="center" wrapText="1"/>
    </xf>
    <xf numFmtId="169" fontId="19" fillId="2" borderId="1" xfId="0" applyNumberFormat="1" applyFont="1" applyFill="1" applyBorder="1" applyAlignment="1">
      <alignment horizontal="center" vertical="center" wrapText="1"/>
    </xf>
    <xf numFmtId="0" fontId="19" fillId="2" borderId="11" xfId="0" applyFont="1" applyFill="1" applyBorder="1" applyAlignment="1">
      <alignment vertical="center" wrapText="1"/>
    </xf>
    <xf numFmtId="164" fontId="8" fillId="2" borderId="1" xfId="0" applyNumberFormat="1" applyFont="1" applyFill="1" applyBorder="1" applyAlignment="1">
      <alignment vertical="center"/>
    </xf>
    <xf numFmtId="164" fontId="19" fillId="2" borderId="1" xfId="0" applyNumberFormat="1" applyFont="1" applyFill="1" applyBorder="1" applyAlignment="1">
      <alignment horizontal="center" vertical="center" wrapText="1"/>
    </xf>
    <xf numFmtId="15" fontId="19" fillId="2" borderId="11" xfId="0" applyNumberFormat="1" applyFont="1" applyFill="1" applyBorder="1" applyAlignment="1">
      <alignment horizontal="center" vertical="center" wrapText="1"/>
    </xf>
    <xf numFmtId="0" fontId="19" fillId="0" borderId="10" xfId="0" applyFont="1" applyBorder="1" applyAlignment="1">
      <alignment vertical="center" wrapText="1"/>
    </xf>
    <xf numFmtId="170" fontId="8" fillId="0" borderId="0" xfId="0" applyNumberFormat="1" applyFont="1" applyAlignment="1">
      <alignment wrapText="1"/>
    </xf>
    <xf numFmtId="0" fontId="32" fillId="0" borderId="16" xfId="0" applyFont="1" applyBorder="1" applyAlignment="1">
      <alignment vertical="center" wrapText="1"/>
    </xf>
    <xf numFmtId="0" fontId="28" fillId="0" borderId="1" xfId="0" applyFont="1" applyBorder="1" applyAlignment="1">
      <alignment horizontal="center" vertical="center" wrapText="1"/>
    </xf>
    <xf numFmtId="0" fontId="21" fillId="0" borderId="0" xfId="0" applyFont="1"/>
    <xf numFmtId="3" fontId="21" fillId="0" borderId="0" xfId="0" applyNumberFormat="1" applyFont="1"/>
    <xf numFmtId="0" fontId="34" fillId="2" borderId="0" xfId="0" applyFont="1" applyFill="1"/>
    <xf numFmtId="0" fontId="19" fillId="0" borderId="12" xfId="0" applyFont="1" applyBorder="1" applyAlignment="1">
      <alignment vertical="center" wrapText="1"/>
    </xf>
    <xf numFmtId="0" fontId="5" fillId="2" borderId="3" xfId="0" applyFont="1" applyFill="1" applyBorder="1" applyAlignment="1">
      <alignment horizontal="center" vertical="center" wrapText="1"/>
    </xf>
    <xf numFmtId="0" fontId="35" fillId="2" borderId="0" xfId="0" applyFont="1" applyFill="1"/>
    <xf numFmtId="4" fontId="36" fillId="2" borderId="0" xfId="0" applyNumberFormat="1" applyFont="1" applyFill="1" applyAlignment="1">
      <alignment horizontal="center" vertical="center"/>
    </xf>
    <xf numFmtId="0" fontId="4" fillId="2" borderId="1" xfId="0" applyFont="1" applyFill="1" applyBorder="1" applyAlignment="1">
      <alignment vertical="center" wrapText="1"/>
    </xf>
    <xf numFmtId="165" fontId="5" fillId="2" borderId="1" xfId="0" applyNumberFormat="1" applyFont="1" applyFill="1" applyBorder="1" applyAlignment="1">
      <alignment horizontal="center" vertical="center"/>
    </xf>
    <xf numFmtId="0" fontId="0" fillId="2" borderId="0" xfId="0" applyFill="1"/>
    <xf numFmtId="0" fontId="4" fillId="2" borderId="11" xfId="0" applyFont="1" applyFill="1" applyBorder="1" applyAlignment="1">
      <alignment horizontal="center" vertical="center" wrapText="1"/>
    </xf>
    <xf numFmtId="0" fontId="4" fillId="2" borderId="1" xfId="0" applyFont="1" applyFill="1" applyBorder="1"/>
    <xf numFmtId="0" fontId="4" fillId="2" borderId="1" xfId="0" applyFont="1" applyFill="1" applyBorder="1" applyAlignment="1">
      <alignment horizontal="center" vertical="center"/>
    </xf>
    <xf numFmtId="0" fontId="5" fillId="2" borderId="1" xfId="0" applyFont="1" applyFill="1" applyBorder="1" applyAlignment="1">
      <alignment vertical="center" wrapText="1"/>
    </xf>
    <xf numFmtId="0" fontId="19" fillId="2"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7" xfId="0" applyFont="1" applyBorder="1" applyAlignment="1">
      <alignment horizontal="center" vertical="center" wrapText="1"/>
    </xf>
    <xf numFmtId="0" fontId="5" fillId="0" borderId="1" xfId="0" applyFont="1" applyBorder="1" applyAlignment="1">
      <alignment horizontal="center" vertical="center" wrapText="1"/>
    </xf>
    <xf numFmtId="0" fontId="30" fillId="2" borderId="1"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17" fontId="5" fillId="0" borderId="1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0" fillId="2" borderId="11"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169" fontId="1" fillId="2" borderId="1" xfId="0" applyNumberFormat="1" applyFont="1" applyFill="1" applyBorder="1" applyAlignment="1">
      <alignment horizontal="center" vertical="center"/>
    </xf>
    <xf numFmtId="169" fontId="1" fillId="2" borderId="11" xfId="0" applyNumberFormat="1" applyFont="1" applyFill="1" applyBorder="1" applyAlignment="1">
      <alignment horizontal="center" vertical="center"/>
    </xf>
    <xf numFmtId="169" fontId="1" fillId="2" borderId="12" xfId="0" applyNumberFormat="1" applyFont="1" applyFill="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0" borderId="13" xfId="0" applyNumberFormat="1" applyFont="1" applyBorder="1" applyAlignment="1">
      <alignment horizontal="center" vertical="center"/>
    </xf>
    <xf numFmtId="0" fontId="5" fillId="0" borderId="13" xfId="0" applyFont="1" applyBorder="1" applyAlignment="1">
      <alignment horizontal="center" vertical="center" wrapText="1"/>
    </xf>
    <xf numFmtId="170" fontId="4" fillId="0" borderId="11" xfId="0" applyNumberFormat="1" applyFont="1" applyBorder="1" applyAlignment="1">
      <alignment horizontal="center" vertical="center" wrapText="1"/>
    </xf>
    <xf numFmtId="170" fontId="4" fillId="0" borderId="12" xfId="0" applyNumberFormat="1" applyFont="1" applyBorder="1" applyAlignment="1">
      <alignment horizontal="center" vertical="center" wrapText="1"/>
    </xf>
    <xf numFmtId="170" fontId="4" fillId="0" borderId="13" xfId="0" applyNumberFormat="1" applyFont="1" applyBorder="1" applyAlignment="1">
      <alignment horizontal="center" vertical="center" wrapText="1"/>
    </xf>
    <xf numFmtId="164" fontId="4" fillId="6" borderId="11" xfId="0" applyNumberFormat="1" applyFont="1" applyFill="1" applyBorder="1" applyAlignment="1">
      <alignment horizontal="center" vertical="center"/>
    </xf>
    <xf numFmtId="164" fontId="4" fillId="6" borderId="12" xfId="0" applyNumberFormat="1" applyFont="1" applyFill="1" applyBorder="1" applyAlignment="1">
      <alignment horizontal="center" vertical="center"/>
    </xf>
    <xf numFmtId="164" fontId="4" fillId="6" borderId="13" xfId="0" applyNumberFormat="1" applyFont="1" applyFill="1" applyBorder="1" applyAlignment="1">
      <alignment horizontal="center" vertical="center"/>
    </xf>
    <xf numFmtId="164" fontId="4" fillId="2" borderId="11" xfId="0" applyNumberFormat="1" applyFont="1" applyFill="1" applyBorder="1" applyAlignment="1">
      <alignment horizontal="center" vertical="center"/>
    </xf>
    <xf numFmtId="164" fontId="4" fillId="2" borderId="12" xfId="0" applyNumberFormat="1" applyFont="1" applyFill="1" applyBorder="1" applyAlignment="1">
      <alignment horizontal="center" vertical="center"/>
    </xf>
    <xf numFmtId="164" fontId="4" fillId="2" borderId="13" xfId="0" applyNumberFormat="1" applyFont="1" applyFill="1" applyBorder="1" applyAlignment="1">
      <alignment horizontal="center" vertical="center"/>
    </xf>
    <xf numFmtId="164" fontId="4" fillId="2" borderId="2" xfId="0" applyNumberFormat="1" applyFont="1" applyFill="1" applyBorder="1" applyAlignment="1">
      <alignment horizontal="center" vertical="center" wrapText="1"/>
    </xf>
    <xf numFmtId="164" fontId="4" fillId="2" borderId="3" xfId="0" applyNumberFormat="1" applyFont="1" applyFill="1" applyBorder="1" applyAlignment="1">
      <alignment horizontal="center" vertical="center" wrapText="1"/>
    </xf>
    <xf numFmtId="164" fontId="4" fillId="2" borderId="4" xfId="0" applyNumberFormat="1" applyFont="1" applyFill="1" applyBorder="1" applyAlignment="1">
      <alignment horizontal="center" vertical="center" wrapText="1"/>
    </xf>
    <xf numFmtId="164" fontId="4" fillId="2" borderId="5" xfId="0" applyNumberFormat="1" applyFont="1" applyFill="1" applyBorder="1" applyAlignment="1">
      <alignment horizontal="center" vertical="center"/>
    </xf>
    <xf numFmtId="164" fontId="4" fillId="2" borderId="6" xfId="0" applyNumberFormat="1" applyFont="1" applyFill="1" applyBorder="1" applyAlignment="1">
      <alignment horizontal="center" vertical="center"/>
    </xf>
    <xf numFmtId="164" fontId="4" fillId="2" borderId="7" xfId="0" applyNumberFormat="1" applyFont="1" applyFill="1" applyBorder="1" applyAlignment="1">
      <alignment horizontal="center" vertical="center"/>
    </xf>
    <xf numFmtId="14" fontId="4" fillId="6" borderId="11" xfId="0" applyNumberFormat="1" applyFont="1" applyFill="1" applyBorder="1" applyAlignment="1">
      <alignment horizontal="center" vertical="center" wrapText="1"/>
    </xf>
    <xf numFmtId="0" fontId="4" fillId="6" borderId="13"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13" xfId="0" applyFont="1" applyFill="1" applyBorder="1" applyAlignment="1">
      <alignment horizontal="center" vertical="center" wrapText="1"/>
    </xf>
    <xf numFmtId="170" fontId="4" fillId="2" borderId="12" xfId="0" applyNumberFormat="1" applyFont="1" applyFill="1" applyBorder="1" applyAlignment="1">
      <alignment horizontal="center" vertical="center" wrapText="1"/>
    </xf>
    <xf numFmtId="170" fontId="4" fillId="2" borderId="13" xfId="0" applyNumberFormat="1" applyFont="1" applyFill="1" applyBorder="1" applyAlignment="1">
      <alignment horizontal="center" vertical="center" wrapText="1"/>
    </xf>
    <xf numFmtId="170" fontId="4" fillId="2" borderId="11" xfId="0" applyNumberFormat="1" applyFont="1" applyFill="1" applyBorder="1" applyAlignment="1">
      <alignment horizontal="center" vertical="center" wrapText="1"/>
    </xf>
    <xf numFmtId="17" fontId="4" fillId="0" borderId="11" xfId="0" applyNumberFormat="1" applyFont="1" applyBorder="1" applyAlignment="1">
      <alignment horizontal="center" vertical="center" wrapText="1"/>
    </xf>
    <xf numFmtId="17" fontId="4" fillId="0" borderId="12" xfId="0" applyNumberFormat="1" applyFont="1" applyBorder="1" applyAlignment="1">
      <alignment horizontal="center" vertical="center" wrapText="1"/>
    </xf>
    <xf numFmtId="17" fontId="4" fillId="0" borderId="13" xfId="0" applyNumberFormat="1" applyFont="1" applyBorder="1" applyAlignment="1">
      <alignment horizontal="center" vertical="center" wrapText="1"/>
    </xf>
    <xf numFmtId="170" fontId="4"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4" fillId="7" borderId="11" xfId="0" applyFont="1" applyFill="1" applyBorder="1" applyAlignment="1">
      <alignment horizontal="center" vertical="center"/>
    </xf>
    <xf numFmtId="0" fontId="4" fillId="7" borderId="13" xfId="0" applyFont="1" applyFill="1" applyBorder="1" applyAlignment="1">
      <alignment horizontal="center" vertical="center"/>
    </xf>
    <xf numFmtId="15" fontId="4" fillId="7" borderId="11" xfId="0" applyNumberFormat="1" applyFont="1" applyFill="1" applyBorder="1" applyAlignment="1">
      <alignment horizontal="center" vertical="center"/>
    </xf>
    <xf numFmtId="15" fontId="4" fillId="7" borderId="13" xfId="0" applyNumberFormat="1" applyFont="1" applyFill="1" applyBorder="1" applyAlignment="1">
      <alignment horizontal="center" vertical="center"/>
    </xf>
    <xf numFmtId="14" fontId="4" fillId="7" borderId="11" xfId="0" applyNumberFormat="1" applyFont="1" applyFill="1" applyBorder="1" applyAlignment="1">
      <alignment horizontal="center" vertical="center"/>
    </xf>
    <xf numFmtId="14" fontId="4" fillId="7" borderId="13" xfId="0" applyNumberFormat="1" applyFont="1" applyFill="1" applyBorder="1" applyAlignment="1">
      <alignment horizontal="center" vertical="center"/>
    </xf>
    <xf numFmtId="169" fontId="1" fillId="2" borderId="0" xfId="0" applyNumberFormat="1" applyFont="1" applyFill="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1" fillId="0" borderId="0" xfId="0" applyFont="1" applyAlignment="1">
      <alignment horizontal="center"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3" fillId="0" borderId="1" xfId="0" applyFont="1" applyBorder="1" applyAlignment="1">
      <alignment horizontal="left" vertical="center" wrapText="1"/>
    </xf>
    <xf numFmtId="14" fontId="14" fillId="2" borderId="2" xfId="0" applyNumberFormat="1"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1" fontId="14" fillId="2" borderId="1" xfId="0" applyNumberFormat="1" applyFont="1" applyFill="1" applyBorder="1" applyAlignment="1">
      <alignment horizontal="left"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169" fontId="4" fillId="2" borderId="11" xfId="0" applyNumberFormat="1" applyFont="1" applyFill="1" applyBorder="1" applyAlignment="1">
      <alignment horizontal="center" vertical="center"/>
    </xf>
    <xf numFmtId="169" fontId="4" fillId="2" borderId="12" xfId="0" applyNumberFormat="1" applyFont="1" applyFill="1" applyBorder="1" applyAlignment="1">
      <alignment horizontal="center" vertical="center"/>
    </xf>
    <xf numFmtId="169" fontId="4" fillId="2" borderId="13" xfId="0" applyNumberFormat="1" applyFont="1" applyFill="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49" fontId="14" fillId="0" borderId="2" xfId="0" applyNumberFormat="1" applyFont="1" applyBorder="1" applyAlignment="1">
      <alignment horizontal="left" vertical="center" wrapText="1"/>
    </xf>
    <xf numFmtId="49" fontId="14" fillId="0" borderId="3"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166" fontId="14" fillId="0" borderId="2" xfId="0" applyNumberFormat="1" applyFont="1" applyBorder="1" applyAlignment="1">
      <alignment horizontal="left" vertical="center" wrapText="1"/>
    </xf>
    <xf numFmtId="166" fontId="14" fillId="0" borderId="3" xfId="0" applyNumberFormat="1" applyFont="1" applyBorder="1" applyAlignment="1">
      <alignment horizontal="left" vertical="center" wrapText="1"/>
    </xf>
    <xf numFmtId="166" fontId="14" fillId="0" borderId="4" xfId="0" applyNumberFormat="1" applyFont="1" applyBorder="1" applyAlignment="1">
      <alignment horizontal="left" vertical="center" wrapText="1"/>
    </xf>
    <xf numFmtId="1" fontId="14" fillId="2" borderId="2" xfId="0" applyNumberFormat="1" applyFont="1" applyFill="1" applyBorder="1" applyAlignment="1">
      <alignment horizontal="left" vertical="center" wrapText="1"/>
    </xf>
    <xf numFmtId="1" fontId="14" fillId="2" borderId="3" xfId="0" applyNumberFormat="1" applyFont="1" applyFill="1" applyBorder="1" applyAlignment="1">
      <alignment horizontal="left" vertical="center" wrapText="1"/>
    </xf>
    <xf numFmtId="1" fontId="14" fillId="2" borderId="4" xfId="0" applyNumberFormat="1" applyFont="1" applyFill="1" applyBorder="1" applyAlignment="1">
      <alignment horizontal="left"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24" fillId="5" borderId="8"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24" fillId="5" borderId="9" xfId="0" applyFont="1" applyFill="1" applyBorder="1" applyAlignment="1">
      <alignment horizontal="center" vertical="center" wrapText="1"/>
    </xf>
    <xf numFmtId="14" fontId="20" fillId="2" borderId="2" xfId="0" applyNumberFormat="1"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19" fillId="0" borderId="1" xfId="0" applyFont="1" applyBorder="1" applyAlignment="1">
      <alignment horizontal="left" vertical="center" wrapText="1"/>
    </xf>
    <xf numFmtId="0" fontId="23" fillId="4" borderId="2"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1" fontId="20" fillId="2" borderId="1" xfId="0" applyNumberFormat="1" applyFont="1" applyFill="1" applyBorder="1" applyAlignment="1">
      <alignment horizontal="left" vertical="center" wrapText="1"/>
    </xf>
    <xf numFmtId="166" fontId="20" fillId="0" borderId="2" xfId="0" applyNumberFormat="1" applyFont="1" applyBorder="1" applyAlignment="1">
      <alignment horizontal="left" vertical="center" wrapText="1"/>
    </xf>
    <xf numFmtId="166" fontId="20" fillId="0" borderId="3" xfId="0" applyNumberFormat="1" applyFont="1" applyBorder="1" applyAlignment="1">
      <alignment horizontal="left" vertical="center" wrapText="1"/>
    </xf>
    <xf numFmtId="166" fontId="20" fillId="0" borderId="4" xfId="0" applyNumberFormat="1" applyFont="1" applyBorder="1" applyAlignment="1">
      <alignment horizontal="left" vertical="center" wrapText="1"/>
    </xf>
    <xf numFmtId="1" fontId="20" fillId="3" borderId="2" xfId="0" applyNumberFormat="1" applyFont="1" applyFill="1" applyBorder="1" applyAlignment="1">
      <alignment horizontal="left" vertical="center" wrapText="1"/>
    </xf>
    <xf numFmtId="1" fontId="20" fillId="3" borderId="3" xfId="0" applyNumberFormat="1" applyFont="1" applyFill="1" applyBorder="1" applyAlignment="1">
      <alignment horizontal="left" vertical="center" wrapText="1"/>
    </xf>
    <xf numFmtId="1" fontId="20" fillId="3" borderId="4" xfId="0" applyNumberFormat="1" applyFont="1" applyFill="1" applyBorder="1" applyAlignment="1">
      <alignment horizontal="left" vertical="center" wrapText="1"/>
    </xf>
    <xf numFmtId="0" fontId="17" fillId="0" borderId="0" xfId="0" applyFont="1" applyAlignment="1">
      <alignment horizontal="center"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4" fillId="0" borderId="1" xfId="0" applyFont="1" applyBorder="1" applyAlignment="1">
      <alignment horizontal="left" vertical="center" wrapText="1"/>
    </xf>
    <xf numFmtId="1" fontId="5" fillId="2" borderId="2" xfId="0" applyNumberFormat="1" applyFont="1" applyFill="1" applyBorder="1" applyAlignment="1">
      <alignment horizontal="left" vertical="center" wrapText="1"/>
    </xf>
    <xf numFmtId="1" fontId="5" fillId="2" borderId="3" xfId="0" applyNumberFormat="1" applyFont="1" applyFill="1" applyBorder="1" applyAlignment="1">
      <alignment horizontal="left" vertical="center" wrapText="1"/>
    </xf>
    <xf numFmtId="1" fontId="5" fillId="2" borderId="4" xfId="0" applyNumberFormat="1" applyFont="1" applyFill="1" applyBorder="1" applyAlignment="1">
      <alignment horizontal="left" vertical="center" wrapText="1"/>
    </xf>
    <xf numFmtId="0" fontId="2" fillId="0" borderId="0" xfId="0" applyFont="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14" fontId="5" fillId="2" borderId="2" xfId="0" applyNumberFormat="1"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3" fontId="3" fillId="0" borderId="1" xfId="0" applyNumberFormat="1" applyFont="1" applyBorder="1" applyAlignment="1">
      <alignment horizontal="center" vertical="center" wrapText="1"/>
    </xf>
    <xf numFmtId="0" fontId="1" fillId="0" borderId="0" xfId="0" applyFont="1" applyAlignment="1">
      <alignment horizontal="left"/>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5" xfId="0" applyFont="1" applyBorder="1" applyAlignment="1">
      <alignment horizontal="center" vertical="center" wrapText="1"/>
    </xf>
    <xf numFmtId="164" fontId="13" fillId="0" borderId="11" xfId="0" applyNumberFormat="1" applyFont="1" applyBorder="1" applyAlignment="1">
      <alignment horizontal="center" vertical="center" wrapText="1"/>
    </xf>
    <xf numFmtId="164" fontId="13" fillId="0" borderId="12" xfId="0" applyNumberFormat="1" applyFont="1" applyBorder="1" applyAlignment="1">
      <alignment horizontal="center" vertical="center" wrapText="1"/>
    </xf>
    <xf numFmtId="164" fontId="13" fillId="0" borderId="13" xfId="0" applyNumberFormat="1" applyFont="1" applyBorder="1" applyAlignment="1">
      <alignment horizontal="center" vertical="center" wrapText="1"/>
    </xf>
    <xf numFmtId="170" fontId="13" fillId="0" borderId="11" xfId="0" applyNumberFormat="1" applyFont="1" applyBorder="1" applyAlignment="1">
      <alignment horizontal="center" vertical="center" wrapText="1"/>
    </xf>
    <xf numFmtId="170" fontId="13" fillId="0" borderId="12" xfId="0" applyNumberFormat="1" applyFont="1" applyBorder="1" applyAlignment="1">
      <alignment horizontal="center" vertical="center" wrapText="1"/>
    </xf>
    <xf numFmtId="170" fontId="13" fillId="0" borderId="13" xfId="0" applyNumberFormat="1" applyFont="1" applyBorder="1" applyAlignment="1">
      <alignment horizontal="center" vertical="center" wrapText="1"/>
    </xf>
    <xf numFmtId="166" fontId="5" fillId="0" borderId="2" xfId="0" quotePrefix="1" applyNumberFormat="1" applyFont="1" applyBorder="1" applyAlignment="1">
      <alignment horizontal="left" vertical="center" wrapText="1"/>
    </xf>
    <xf numFmtId="166" fontId="5" fillId="0" borderId="3" xfId="0" applyNumberFormat="1" applyFont="1" applyBorder="1" applyAlignment="1">
      <alignment horizontal="left" vertical="center" wrapText="1"/>
    </xf>
    <xf numFmtId="166" fontId="5" fillId="0" borderId="4" xfId="0" applyNumberFormat="1" applyFont="1" applyBorder="1" applyAlignment="1">
      <alignment horizontal="left" vertical="center" wrapText="1"/>
    </xf>
    <xf numFmtId="1" fontId="5" fillId="3" borderId="2" xfId="0" applyNumberFormat="1" applyFont="1" applyFill="1" applyBorder="1" applyAlignment="1">
      <alignment horizontal="left" vertical="center" wrapText="1"/>
    </xf>
    <xf numFmtId="1" fontId="5" fillId="3" borderId="3" xfId="0" applyNumberFormat="1" applyFont="1" applyFill="1" applyBorder="1" applyAlignment="1">
      <alignment horizontal="left" vertical="center" wrapText="1"/>
    </xf>
    <xf numFmtId="1" fontId="5" fillId="3" borderId="4" xfId="0" applyNumberFormat="1" applyFont="1" applyFill="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167" fontId="5" fillId="0" borderId="2" xfId="0" applyNumberFormat="1" applyFont="1" applyBorder="1" applyAlignment="1">
      <alignment horizontal="left" vertical="center" wrapText="1"/>
    </xf>
    <xf numFmtId="167" fontId="5" fillId="0" borderId="3" xfId="0" applyNumberFormat="1" applyFont="1" applyBorder="1" applyAlignment="1">
      <alignment horizontal="left" vertical="center" wrapText="1"/>
    </xf>
    <xf numFmtId="167" fontId="5" fillId="0" borderId="4" xfId="0" applyNumberFormat="1" applyFont="1" applyBorder="1" applyAlignment="1">
      <alignment horizontal="left" vertical="center" wrapText="1"/>
    </xf>
    <xf numFmtId="0" fontId="9" fillId="4" borderId="1"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11" fillId="5" borderId="1" xfId="0" applyFont="1" applyFill="1" applyBorder="1" applyAlignment="1">
      <alignment horizontal="center" vertical="center" wrapText="1"/>
    </xf>
    <xf numFmtId="170" fontId="11" fillId="5"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4" fillId="2" borderId="0" xfId="0" applyFont="1" applyFill="1" applyAlignment="1">
      <alignment wrapText="1"/>
    </xf>
    <xf numFmtId="166" fontId="5" fillId="0" borderId="2" xfId="0" applyNumberFormat="1" applyFont="1" applyBorder="1" applyAlignment="1">
      <alignment horizontal="left" vertical="center" wrapText="1"/>
    </xf>
    <xf numFmtId="0" fontId="5" fillId="2" borderId="2" xfId="0" applyFont="1" applyFill="1" applyBorder="1" applyAlignment="1">
      <alignment horizontal="left"/>
    </xf>
    <xf numFmtId="0" fontId="0" fillId="2" borderId="3" xfId="0" applyFill="1" applyBorder="1"/>
    <xf numFmtId="0" fontId="0" fillId="2" borderId="4" xfId="0" applyFill="1" applyBorder="1"/>
    <xf numFmtId="0" fontId="4" fillId="2" borderId="0" xfId="0" applyFont="1" applyFill="1" applyAlignment="1">
      <alignment vertical="top" wrapText="1"/>
    </xf>
    <xf numFmtId="1" fontId="5" fillId="2" borderId="1" xfId="0" applyNumberFormat="1" applyFont="1" applyFill="1" applyBorder="1" applyAlignment="1">
      <alignment horizontal="left" vertical="center" wrapText="1"/>
    </xf>
    <xf numFmtId="169" fontId="5" fillId="2" borderId="11" xfId="0" applyNumberFormat="1" applyFont="1" applyFill="1" applyBorder="1" applyAlignment="1">
      <alignment horizontal="center" vertical="center" wrapText="1"/>
    </xf>
    <xf numFmtId="169" fontId="5" fillId="2" borderId="12" xfId="0" applyNumberFormat="1" applyFont="1" applyFill="1" applyBorder="1" applyAlignment="1">
      <alignment horizontal="center" vertical="center" wrapText="1"/>
    </xf>
    <xf numFmtId="169" fontId="5" fillId="2" borderId="13"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70" fontId="4" fillId="2" borderId="0" xfId="0" applyNumberFormat="1" applyFont="1" applyFill="1" applyAlignment="1">
      <alignment vertical="top" wrapText="1"/>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0" borderId="13" xfId="0" applyFont="1" applyBorder="1" applyAlignment="1">
      <alignment horizontal="center" vertic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165" fontId="4" fillId="2" borderId="2" xfId="0" applyNumberFormat="1" applyFont="1" applyFill="1" applyBorder="1" applyAlignment="1">
      <alignment horizontal="center" vertical="center"/>
    </xf>
    <xf numFmtId="165" fontId="4" fillId="2" borderId="4" xfId="0" applyNumberFormat="1" applyFont="1" applyFill="1" applyBorder="1" applyAlignment="1">
      <alignment horizontal="center" vertical="center"/>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4" fillId="2" borderId="8" xfId="0" applyFont="1" applyFill="1" applyBorder="1" applyAlignment="1">
      <alignment horizontal="center" wrapText="1"/>
    </xf>
    <xf numFmtId="0" fontId="4" fillId="2" borderId="9" xfId="0" applyFont="1" applyFill="1" applyBorder="1" applyAlignment="1">
      <alignment horizontal="center" wrapText="1"/>
    </xf>
    <xf numFmtId="0" fontId="4" fillId="2" borderId="14" xfId="0" applyFont="1" applyFill="1" applyBorder="1" applyAlignment="1">
      <alignment horizontal="center" wrapText="1"/>
    </xf>
    <xf numFmtId="0" fontId="4" fillId="2" borderId="15" xfId="0" applyFont="1" applyFill="1" applyBorder="1" applyAlignment="1">
      <alignment horizontal="center" wrapText="1"/>
    </xf>
    <xf numFmtId="0" fontId="4" fillId="2" borderId="5" xfId="0" applyFont="1" applyFill="1" applyBorder="1" applyAlignment="1">
      <alignment horizontal="center" wrapText="1"/>
    </xf>
    <xf numFmtId="0" fontId="4" fillId="2" borderId="7" xfId="0" applyFont="1" applyFill="1" applyBorder="1" applyAlignment="1">
      <alignment horizontal="center" wrapText="1"/>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169"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0" xfId="0" applyFont="1" applyAlignment="1">
      <alignment horizontal="left" vertical="center" wrapText="1"/>
    </xf>
    <xf numFmtId="0" fontId="5" fillId="2" borderId="2" xfId="0" applyFont="1" applyFill="1" applyBorder="1" applyAlignment="1">
      <alignment horizontal="left" wrapText="1"/>
    </xf>
    <xf numFmtId="0" fontId="5" fillId="2" borderId="4" xfId="0" applyFont="1" applyFill="1" applyBorder="1" applyAlignment="1">
      <alignment horizontal="left" wrapText="1"/>
    </xf>
    <xf numFmtId="17" fontId="5" fillId="0" borderId="2" xfId="0" applyNumberFormat="1" applyFont="1" applyBorder="1" applyAlignment="1">
      <alignment horizontal="left" wrapText="1"/>
    </xf>
    <xf numFmtId="17" fontId="5" fillId="0" borderId="3" xfId="0" applyNumberFormat="1" applyFont="1" applyBorder="1" applyAlignment="1">
      <alignment horizontal="left" wrapText="1"/>
    </xf>
    <xf numFmtId="17" fontId="5" fillId="0" borderId="4" xfId="0" applyNumberFormat="1" applyFont="1" applyBorder="1" applyAlignment="1">
      <alignment horizontal="left" wrapText="1"/>
    </xf>
    <xf numFmtId="0" fontId="5" fillId="2" borderId="1" xfId="0" applyFont="1" applyFill="1" applyBorder="1" applyAlignment="1">
      <alignment horizontal="left" wrapText="1"/>
    </xf>
    <xf numFmtId="0" fontId="11" fillId="5" borderId="8"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15"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169" fontId="6" fillId="5" borderId="11" xfId="0" applyNumberFormat="1" applyFont="1" applyFill="1" applyBorder="1" applyAlignment="1">
      <alignment horizontal="center" vertical="center" wrapText="1"/>
    </xf>
    <xf numFmtId="169" fontId="6" fillId="5" borderId="12" xfId="0" applyNumberFormat="1" applyFont="1" applyFill="1" applyBorder="1" applyAlignment="1">
      <alignment horizontal="center" vertical="center" wrapText="1"/>
    </xf>
    <xf numFmtId="169" fontId="6" fillId="5" borderId="13" xfId="0" applyNumberFormat="1" applyFont="1" applyFill="1" applyBorder="1" applyAlignment="1">
      <alignment horizontal="center" vertical="center" wrapText="1"/>
    </xf>
    <xf numFmtId="0" fontId="5"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W143"/>
  <sheetViews>
    <sheetView tabSelected="1" topLeftCell="A38" zoomScale="69" zoomScaleNormal="69" zoomScaleSheetLayoutView="80" workbookViewId="0">
      <selection activeCell="E132" sqref="E132"/>
    </sheetView>
  </sheetViews>
  <sheetFormatPr baseColWidth="10" defaultColWidth="9.140625" defaultRowHeight="16.5" x14ac:dyDescent="0.3"/>
  <cols>
    <col min="1" max="1" width="13.7109375" style="5" customWidth="1"/>
    <col min="2" max="2" width="14.85546875" style="5" customWidth="1"/>
    <col min="3" max="3" width="25.140625" style="5" customWidth="1"/>
    <col min="4" max="4" width="13" style="5" customWidth="1"/>
    <col min="5" max="5" width="26.5703125" style="5" customWidth="1"/>
    <col min="6" max="6" width="13.28515625" style="5" customWidth="1"/>
    <col min="7" max="7" width="11.42578125" style="5" customWidth="1"/>
    <col min="8" max="8" width="15" style="14" customWidth="1"/>
    <col min="9" max="9" width="15.140625" style="5" customWidth="1"/>
    <col min="10" max="10" width="17.7109375" style="5" customWidth="1"/>
    <col min="11" max="11" width="15.5703125" style="5" customWidth="1"/>
    <col min="12" max="12" width="12" style="5" customWidth="1"/>
    <col min="13" max="13" width="15.85546875" style="5" bestFit="1" customWidth="1"/>
    <col min="14" max="14" width="14.28515625" style="5" customWidth="1"/>
    <col min="15" max="15" width="20" style="5" customWidth="1"/>
    <col min="16" max="16" width="24" style="5" bestFit="1" customWidth="1"/>
    <col min="17" max="17" width="16.7109375" style="5" customWidth="1"/>
    <col min="18" max="18" width="16.28515625" style="5" customWidth="1"/>
    <col min="19" max="19" width="22.5703125" style="5" bestFit="1" customWidth="1"/>
    <col min="20" max="20" width="17.140625" style="15" customWidth="1"/>
    <col min="21" max="21" width="16.7109375" style="5" bestFit="1" customWidth="1"/>
    <col min="22" max="22" width="19.140625" style="15" customWidth="1"/>
    <col min="23" max="23" width="29" style="5" customWidth="1"/>
    <col min="24" max="24" width="9.140625" style="5"/>
    <col min="25" max="25" width="11.5703125" style="5" bestFit="1" customWidth="1"/>
    <col min="26" max="26" width="10.140625" style="5" bestFit="1" customWidth="1"/>
    <col min="27" max="27" width="14.28515625" style="5" bestFit="1" customWidth="1"/>
    <col min="28" max="16384" width="9.140625" style="5"/>
  </cols>
  <sheetData>
    <row r="1" spans="1:23" s="49" customFormat="1" ht="84" customHeight="1" x14ac:dyDescent="0.3">
      <c r="A1" s="261" t="s">
        <v>276</v>
      </c>
      <c r="B1" s="261"/>
      <c r="C1" s="261"/>
      <c r="D1" s="261"/>
      <c r="E1" s="261"/>
      <c r="F1" s="261"/>
      <c r="G1" s="261"/>
      <c r="H1" s="261"/>
      <c r="I1" s="261"/>
      <c r="J1" s="261"/>
      <c r="K1" s="261"/>
      <c r="L1" s="261"/>
      <c r="M1" s="261"/>
      <c r="N1" s="261"/>
      <c r="O1" s="261"/>
      <c r="P1" s="261"/>
      <c r="Q1" s="261"/>
      <c r="R1" s="261"/>
      <c r="S1" s="261"/>
      <c r="T1" s="261"/>
      <c r="U1" s="261"/>
      <c r="V1" s="261"/>
    </row>
    <row r="2" spans="1:23" s="49" customFormat="1" ht="20.25" x14ac:dyDescent="0.3">
      <c r="A2" s="265" t="s">
        <v>0</v>
      </c>
      <c r="B2" s="265"/>
      <c r="C2" s="265"/>
      <c r="D2" s="262" t="s">
        <v>54</v>
      </c>
      <c r="E2" s="263"/>
      <c r="F2" s="263"/>
      <c r="G2" s="263"/>
      <c r="H2" s="263"/>
      <c r="I2" s="264"/>
      <c r="J2" s="50"/>
      <c r="K2" s="50"/>
      <c r="L2" s="50"/>
      <c r="M2" s="50"/>
      <c r="N2" s="50"/>
      <c r="O2" s="50"/>
      <c r="P2" s="50"/>
      <c r="Q2" s="50"/>
      <c r="R2" s="50"/>
      <c r="S2" s="50"/>
      <c r="T2" s="50"/>
      <c r="U2" s="50"/>
      <c r="V2" s="50"/>
    </row>
    <row r="3" spans="1:23" s="49" customFormat="1" ht="20.25" x14ac:dyDescent="0.3">
      <c r="A3" s="265" t="s">
        <v>1</v>
      </c>
      <c r="B3" s="265"/>
      <c r="C3" s="265"/>
      <c r="D3" s="262" t="s">
        <v>55</v>
      </c>
      <c r="E3" s="263"/>
      <c r="F3" s="263"/>
      <c r="G3" s="263"/>
      <c r="H3" s="263"/>
      <c r="I3" s="264"/>
      <c r="J3" s="51"/>
      <c r="K3" s="51"/>
      <c r="L3" s="51"/>
      <c r="M3" s="51"/>
      <c r="N3" s="51"/>
      <c r="O3" s="51"/>
      <c r="P3" s="51"/>
      <c r="Q3" s="51"/>
      <c r="R3" s="52"/>
      <c r="S3" s="52"/>
      <c r="T3" s="53"/>
      <c r="U3" s="54"/>
      <c r="V3" s="55"/>
    </row>
    <row r="4" spans="1:23" s="49" customFormat="1" ht="20.25" x14ac:dyDescent="0.3">
      <c r="A4" s="265" t="s">
        <v>56</v>
      </c>
      <c r="B4" s="265"/>
      <c r="C4" s="265"/>
      <c r="D4" s="262" t="s">
        <v>57</v>
      </c>
      <c r="E4" s="263"/>
      <c r="F4" s="263"/>
      <c r="G4" s="263"/>
      <c r="H4" s="263"/>
      <c r="I4" s="264"/>
      <c r="J4" s="51"/>
      <c r="K4" s="51"/>
      <c r="L4" s="51"/>
      <c r="M4" s="51"/>
      <c r="N4" s="51"/>
      <c r="O4" s="51"/>
      <c r="P4" s="51"/>
      <c r="Q4" s="51"/>
      <c r="R4" s="54"/>
      <c r="S4" s="54"/>
      <c r="T4" s="55"/>
      <c r="U4" s="54"/>
      <c r="V4" s="55"/>
    </row>
    <row r="5" spans="1:23" s="49" customFormat="1" ht="20.25" x14ac:dyDescent="0.3">
      <c r="A5" s="269" t="s">
        <v>112</v>
      </c>
      <c r="B5" s="270"/>
      <c r="C5" s="271"/>
      <c r="D5" s="266">
        <v>44868</v>
      </c>
      <c r="E5" s="267"/>
      <c r="F5" s="267"/>
      <c r="G5" s="267"/>
      <c r="H5" s="267"/>
      <c r="I5" s="268"/>
      <c r="J5" s="51"/>
      <c r="K5" s="51"/>
      <c r="L5" s="51"/>
      <c r="M5" s="51"/>
      <c r="N5" s="51"/>
      <c r="O5" s="51"/>
      <c r="P5" s="51"/>
      <c r="Q5" s="51"/>
      <c r="R5" s="54"/>
      <c r="S5" s="54"/>
      <c r="T5" s="55"/>
      <c r="U5" s="54"/>
      <c r="V5" s="55"/>
    </row>
    <row r="6" spans="1:23" s="49" customFormat="1" ht="29.25" customHeight="1" x14ac:dyDescent="0.3">
      <c r="A6" s="265" t="s">
        <v>2</v>
      </c>
      <c r="B6" s="265"/>
      <c r="C6" s="265"/>
      <c r="D6" s="272">
        <v>2000300000151</v>
      </c>
      <c r="E6" s="272"/>
      <c r="F6" s="272"/>
      <c r="G6" s="272"/>
      <c r="H6" s="272"/>
      <c r="I6" s="272"/>
      <c r="J6" s="51"/>
      <c r="K6" s="51"/>
      <c r="L6" s="51"/>
      <c r="M6" s="51"/>
      <c r="N6" s="51"/>
      <c r="O6" s="51"/>
      <c r="P6" s="51"/>
      <c r="Q6" s="51"/>
      <c r="R6" s="54"/>
      <c r="S6" s="54"/>
      <c r="T6" s="55"/>
      <c r="U6" s="54"/>
      <c r="V6" s="44"/>
    </row>
    <row r="7" spans="1:23" s="49" customFormat="1" ht="40.5" customHeight="1" x14ac:dyDescent="0.3">
      <c r="A7" s="265" t="s">
        <v>124</v>
      </c>
      <c r="B7" s="265"/>
      <c r="C7" s="265"/>
      <c r="D7" s="282" t="s">
        <v>240</v>
      </c>
      <c r="E7" s="283"/>
      <c r="F7" s="283"/>
      <c r="G7" s="283"/>
      <c r="H7" s="283"/>
      <c r="I7" s="284"/>
      <c r="J7" s="51"/>
      <c r="K7" s="51"/>
      <c r="L7" s="51"/>
      <c r="M7" s="51"/>
      <c r="N7" s="51"/>
      <c r="O7" s="51"/>
      <c r="P7" s="51"/>
      <c r="Q7" s="51"/>
      <c r="R7" s="54"/>
      <c r="S7" s="54"/>
      <c r="T7" s="55"/>
      <c r="U7" s="54"/>
      <c r="V7" s="44"/>
    </row>
    <row r="8" spans="1:23" s="49" customFormat="1" ht="40.5" customHeight="1" x14ac:dyDescent="0.3">
      <c r="A8" s="265" t="s">
        <v>126</v>
      </c>
      <c r="B8" s="265"/>
      <c r="C8" s="265"/>
      <c r="D8" s="285">
        <v>44901</v>
      </c>
      <c r="E8" s="286"/>
      <c r="F8" s="286"/>
      <c r="G8" s="286"/>
      <c r="H8" s="286"/>
      <c r="I8" s="287"/>
      <c r="J8" s="51"/>
      <c r="K8" s="51"/>
      <c r="L8" s="51"/>
      <c r="M8" s="51"/>
      <c r="N8" s="51"/>
      <c r="O8" s="51"/>
      <c r="P8" s="51"/>
      <c r="Q8" s="51"/>
      <c r="R8" s="54"/>
      <c r="S8" s="54"/>
      <c r="T8" s="55"/>
      <c r="U8" s="54"/>
      <c r="V8" s="44"/>
    </row>
    <row r="9" spans="1:23" s="49" customFormat="1" ht="40.5" customHeight="1" x14ac:dyDescent="0.3">
      <c r="A9" s="265" t="s">
        <v>125</v>
      </c>
      <c r="B9" s="265"/>
      <c r="C9" s="265"/>
      <c r="D9" s="288" t="s">
        <v>248</v>
      </c>
      <c r="E9" s="289"/>
      <c r="F9" s="289"/>
      <c r="G9" s="289"/>
      <c r="H9" s="289"/>
      <c r="I9" s="290"/>
      <c r="J9" s="51"/>
      <c r="K9" s="51"/>
      <c r="L9" s="51"/>
      <c r="M9" s="51"/>
      <c r="N9" s="51"/>
      <c r="O9" s="51"/>
      <c r="P9" s="51"/>
      <c r="Q9" s="51"/>
      <c r="R9" s="54"/>
      <c r="S9" s="54"/>
      <c r="T9" s="55"/>
      <c r="U9" s="54"/>
      <c r="V9" s="44"/>
    </row>
    <row r="10" spans="1:23" s="49" customFormat="1" ht="20.25" x14ac:dyDescent="0.3">
      <c r="A10" s="56"/>
      <c r="B10" s="56"/>
      <c r="C10" s="56"/>
      <c r="D10" s="51"/>
      <c r="E10" s="51"/>
      <c r="F10" s="51"/>
      <c r="G10" s="51"/>
      <c r="H10" s="57"/>
      <c r="I10" s="51"/>
      <c r="J10" s="51"/>
      <c r="K10" s="51"/>
      <c r="L10" s="51"/>
      <c r="M10" s="51"/>
      <c r="N10" s="51"/>
      <c r="O10" s="51"/>
      <c r="P10" s="51"/>
      <c r="Q10" s="51"/>
      <c r="R10" s="54"/>
      <c r="S10" s="54"/>
      <c r="T10" s="55"/>
      <c r="U10" s="54"/>
      <c r="V10" s="44"/>
    </row>
    <row r="11" spans="1:23" x14ac:dyDescent="0.3">
      <c r="A11" s="254" t="s">
        <v>3</v>
      </c>
      <c r="B11" s="255"/>
      <c r="C11" s="255"/>
      <c r="D11" s="255"/>
      <c r="E11" s="255"/>
      <c r="F11" s="255"/>
      <c r="G11" s="255"/>
      <c r="H11" s="255"/>
      <c r="I11" s="255"/>
      <c r="J11" s="255"/>
      <c r="K11" s="255"/>
      <c r="L11" s="256"/>
      <c r="M11" s="246" t="s">
        <v>4</v>
      </c>
      <c r="N11" s="246"/>
      <c r="O11" s="246" t="s">
        <v>62</v>
      </c>
      <c r="P11" s="246"/>
      <c r="Q11" s="246" t="s">
        <v>80</v>
      </c>
      <c r="R11" s="246"/>
      <c r="S11" s="246" t="s">
        <v>5</v>
      </c>
      <c r="T11" s="246"/>
      <c r="U11" s="246"/>
      <c r="V11" s="246"/>
      <c r="W11" s="11"/>
    </row>
    <row r="12" spans="1:23" ht="111" customHeight="1" x14ac:dyDescent="0.3">
      <c r="A12" s="75" t="s">
        <v>6</v>
      </c>
      <c r="B12" s="75" t="s">
        <v>7</v>
      </c>
      <c r="C12" s="75" t="s">
        <v>8</v>
      </c>
      <c r="D12" s="75" t="s">
        <v>81</v>
      </c>
      <c r="E12" s="75" t="s">
        <v>70</v>
      </c>
      <c r="F12" s="75" t="s">
        <v>9</v>
      </c>
      <c r="G12" s="75" t="s">
        <v>10</v>
      </c>
      <c r="H12" s="8" t="s">
        <v>71</v>
      </c>
      <c r="I12" s="75" t="s">
        <v>11</v>
      </c>
      <c r="J12" s="75" t="s">
        <v>12</v>
      </c>
      <c r="K12" s="75" t="s">
        <v>72</v>
      </c>
      <c r="L12" s="75" t="s">
        <v>73</v>
      </c>
      <c r="M12" s="75" t="s">
        <v>13</v>
      </c>
      <c r="N12" s="75" t="s">
        <v>14</v>
      </c>
      <c r="O12" s="75" t="s">
        <v>128</v>
      </c>
      <c r="P12" s="75" t="s">
        <v>15</v>
      </c>
      <c r="Q12" s="75" t="s">
        <v>82</v>
      </c>
      <c r="R12" s="75" t="s">
        <v>16</v>
      </c>
      <c r="S12" s="75" t="s">
        <v>17</v>
      </c>
      <c r="T12" s="75" t="s">
        <v>253</v>
      </c>
      <c r="U12" s="75" t="s">
        <v>18</v>
      </c>
      <c r="V12" s="75" t="s">
        <v>19</v>
      </c>
      <c r="W12" s="6" t="s">
        <v>102</v>
      </c>
    </row>
    <row r="13" spans="1:23" ht="16.5" customHeight="1" x14ac:dyDescent="0.3">
      <c r="A13" s="192" t="s">
        <v>40</v>
      </c>
      <c r="B13" s="195" t="s">
        <v>260</v>
      </c>
      <c r="C13" s="202" t="s">
        <v>68</v>
      </c>
      <c r="D13" s="196">
        <v>6</v>
      </c>
      <c r="E13" s="197" t="s">
        <v>147</v>
      </c>
      <c r="F13" s="197" t="s">
        <v>277</v>
      </c>
      <c r="G13" s="197" t="s">
        <v>93</v>
      </c>
      <c r="H13" s="212">
        <v>5</v>
      </c>
      <c r="I13" s="197" t="s">
        <v>43</v>
      </c>
      <c r="J13" s="197" t="s">
        <v>44</v>
      </c>
      <c r="K13" s="215" t="s">
        <v>113</v>
      </c>
      <c r="L13" s="89" t="s">
        <v>53</v>
      </c>
      <c r="M13" s="222" t="s">
        <v>69</v>
      </c>
      <c r="N13" s="222" t="s">
        <v>69</v>
      </c>
      <c r="O13" s="87">
        <v>45019</v>
      </c>
      <c r="P13" s="87">
        <f>O13+30</f>
        <v>45049</v>
      </c>
      <c r="Q13" s="87">
        <f>P13+15</f>
        <v>45064</v>
      </c>
      <c r="R13" s="87">
        <f>Q13+7</f>
        <v>45071</v>
      </c>
      <c r="S13" s="87">
        <f>R13+5</f>
        <v>45076</v>
      </c>
      <c r="T13" s="90" t="s">
        <v>119</v>
      </c>
      <c r="U13" s="87">
        <f>S13+20</f>
        <v>45096</v>
      </c>
      <c r="V13" s="90">
        <f>U13+90</f>
        <v>45186</v>
      </c>
      <c r="W13" s="124"/>
    </row>
    <row r="14" spans="1:23" x14ac:dyDescent="0.3">
      <c r="A14" s="193"/>
      <c r="B14" s="195"/>
      <c r="C14" s="203"/>
      <c r="D14" s="196"/>
      <c r="E14" s="198"/>
      <c r="F14" s="198"/>
      <c r="G14" s="198"/>
      <c r="H14" s="212"/>
      <c r="I14" s="198"/>
      <c r="J14" s="198"/>
      <c r="K14" s="216"/>
      <c r="L14" s="89" t="s">
        <v>210</v>
      </c>
      <c r="M14" s="223"/>
      <c r="N14" s="223"/>
      <c r="O14" s="87">
        <v>45672</v>
      </c>
      <c r="P14" s="87">
        <f>O14+30</f>
        <v>45702</v>
      </c>
      <c r="Q14" s="87">
        <f>P14+20</f>
        <v>45722</v>
      </c>
      <c r="R14" s="87">
        <f>Q14+7</f>
        <v>45729</v>
      </c>
      <c r="S14" s="87">
        <f>R14+5</f>
        <v>45734</v>
      </c>
      <c r="T14" s="90" t="s">
        <v>119</v>
      </c>
      <c r="U14" s="87">
        <f>S14+20</f>
        <v>45754</v>
      </c>
      <c r="V14" s="90">
        <f>U14+90</f>
        <v>45844</v>
      </c>
      <c r="W14" s="124"/>
    </row>
    <row r="15" spans="1:23" x14ac:dyDescent="0.3">
      <c r="A15" s="193"/>
      <c r="B15" s="195"/>
      <c r="C15" s="203"/>
      <c r="D15" s="196"/>
      <c r="E15" s="198"/>
      <c r="F15" s="198"/>
      <c r="G15" s="198"/>
      <c r="H15" s="212"/>
      <c r="I15" s="198"/>
      <c r="J15" s="198"/>
      <c r="K15" s="216"/>
      <c r="L15" s="89" t="s">
        <v>211</v>
      </c>
      <c r="M15" s="223"/>
      <c r="N15" s="223"/>
      <c r="O15" s="110">
        <v>45817</v>
      </c>
      <c r="P15" s="110">
        <f>O15+30</f>
        <v>45847</v>
      </c>
      <c r="Q15" s="110">
        <f>P15+20</f>
        <v>45867</v>
      </c>
      <c r="R15" s="110">
        <f>Q15+7</f>
        <v>45874</v>
      </c>
      <c r="S15" s="110">
        <f>R15+5</f>
        <v>45879</v>
      </c>
      <c r="T15" s="78" t="s">
        <v>119</v>
      </c>
      <c r="U15" s="110">
        <f>S15+20</f>
        <v>45899</v>
      </c>
      <c r="V15" s="78">
        <f>U15+90</f>
        <v>45989</v>
      </c>
      <c r="W15" s="124"/>
    </row>
    <row r="16" spans="1:23" x14ac:dyDescent="0.3">
      <c r="A16" s="193"/>
      <c r="B16" s="195"/>
      <c r="C16" s="203"/>
      <c r="D16" s="196"/>
      <c r="E16" s="199"/>
      <c r="F16" s="199"/>
      <c r="G16" s="199"/>
      <c r="H16" s="212"/>
      <c r="I16" s="199"/>
      <c r="J16" s="199"/>
      <c r="K16" s="217"/>
      <c r="L16" s="89" t="s">
        <v>63</v>
      </c>
      <c r="M16" s="224"/>
      <c r="N16" s="224"/>
      <c r="O16" s="110">
        <v>45931</v>
      </c>
      <c r="P16" s="110">
        <v>45965</v>
      </c>
      <c r="Q16" s="110">
        <v>46129</v>
      </c>
      <c r="R16" s="110">
        <v>46129</v>
      </c>
      <c r="S16" s="110">
        <f>R16+5</f>
        <v>46134</v>
      </c>
      <c r="T16" s="183">
        <v>18526.5</v>
      </c>
      <c r="U16" s="110">
        <v>46143</v>
      </c>
      <c r="V16" s="78">
        <v>46508</v>
      </c>
      <c r="W16" s="124" t="s">
        <v>278</v>
      </c>
    </row>
    <row r="17" spans="1:23" x14ac:dyDescent="0.3">
      <c r="A17" s="193"/>
      <c r="B17" s="195" t="s">
        <v>261</v>
      </c>
      <c r="C17" s="203"/>
      <c r="D17" s="196">
        <v>4</v>
      </c>
      <c r="E17" s="197" t="s">
        <v>147</v>
      </c>
      <c r="F17" s="197" t="s">
        <v>58</v>
      </c>
      <c r="G17" s="197" t="s">
        <v>93</v>
      </c>
      <c r="H17" s="212">
        <v>22</v>
      </c>
      <c r="I17" s="197" t="s">
        <v>43</v>
      </c>
      <c r="J17" s="197" t="s">
        <v>44</v>
      </c>
      <c r="K17" s="215" t="s">
        <v>113</v>
      </c>
      <c r="L17" s="89" t="s">
        <v>53</v>
      </c>
      <c r="M17" s="222" t="s">
        <v>69</v>
      </c>
      <c r="N17" s="222" t="s">
        <v>69</v>
      </c>
      <c r="O17" s="87">
        <v>46280</v>
      </c>
      <c r="P17" s="87">
        <f>O17+30</f>
        <v>46310</v>
      </c>
      <c r="Q17" s="87">
        <f>P17+15</f>
        <v>46325</v>
      </c>
      <c r="R17" s="87">
        <f>Q17+7</f>
        <v>46332</v>
      </c>
      <c r="S17" s="87">
        <f>R17+5</f>
        <v>46337</v>
      </c>
      <c r="T17" s="90" t="s">
        <v>119</v>
      </c>
      <c r="U17" s="87">
        <f>S17+20</f>
        <v>46357</v>
      </c>
      <c r="V17" s="90">
        <v>46722</v>
      </c>
      <c r="W17" s="124"/>
    </row>
    <row r="18" spans="1:23" x14ac:dyDescent="0.3">
      <c r="A18" s="193"/>
      <c r="B18" s="195"/>
      <c r="C18" s="203"/>
      <c r="D18" s="196"/>
      <c r="E18" s="198"/>
      <c r="F18" s="198"/>
      <c r="G18" s="198"/>
      <c r="H18" s="212"/>
      <c r="I18" s="198"/>
      <c r="J18" s="198"/>
      <c r="K18" s="216"/>
      <c r="L18" s="89" t="s">
        <v>210</v>
      </c>
      <c r="M18" s="223"/>
      <c r="N18" s="223"/>
      <c r="O18" s="110"/>
      <c r="P18" s="110"/>
      <c r="Q18" s="110"/>
      <c r="R18" s="110"/>
      <c r="S18" s="110"/>
      <c r="T18" s="78"/>
      <c r="U18" s="110"/>
      <c r="V18" s="78"/>
      <c r="W18" s="124"/>
    </row>
    <row r="19" spans="1:23" x14ac:dyDescent="0.3">
      <c r="A19" s="193"/>
      <c r="B19" s="195"/>
      <c r="C19" s="203"/>
      <c r="D19" s="196"/>
      <c r="E19" s="199"/>
      <c r="F19" s="199"/>
      <c r="G19" s="199"/>
      <c r="H19" s="212"/>
      <c r="I19" s="199"/>
      <c r="J19" s="199"/>
      <c r="K19" s="217"/>
      <c r="L19" s="89" t="s">
        <v>63</v>
      </c>
      <c r="M19" s="224"/>
      <c r="N19" s="224"/>
      <c r="O19" s="110"/>
      <c r="P19" s="110"/>
      <c r="Q19" s="110"/>
      <c r="R19" s="110"/>
      <c r="S19" s="110"/>
      <c r="T19" s="78"/>
      <c r="U19" s="110"/>
      <c r="V19" s="78"/>
      <c r="W19" s="124"/>
    </row>
    <row r="20" spans="1:23" x14ac:dyDescent="0.3">
      <c r="A20" s="193"/>
      <c r="B20" s="200" t="s">
        <v>263</v>
      </c>
      <c r="C20" s="203"/>
      <c r="D20" s="207" t="s">
        <v>236</v>
      </c>
      <c r="E20" s="197" t="s">
        <v>227</v>
      </c>
      <c r="F20" s="242">
        <v>45962</v>
      </c>
      <c r="G20" s="197" t="s">
        <v>93</v>
      </c>
      <c r="H20" s="213">
        <v>156.16800000000001</v>
      </c>
      <c r="I20" s="197" t="s">
        <v>43</v>
      </c>
      <c r="J20" s="197" t="s">
        <v>44</v>
      </c>
      <c r="K20" s="215" t="s">
        <v>113</v>
      </c>
      <c r="L20" s="89" t="s">
        <v>53</v>
      </c>
      <c r="M20" s="222" t="s">
        <v>69</v>
      </c>
      <c r="N20" s="222" t="s">
        <v>69</v>
      </c>
      <c r="O20" s="110">
        <v>45019</v>
      </c>
      <c r="P20" s="110">
        <f>O20+30</f>
        <v>45049</v>
      </c>
      <c r="Q20" s="110">
        <f>P20+15</f>
        <v>45064</v>
      </c>
      <c r="R20" s="110">
        <f>Q20+7</f>
        <v>45071</v>
      </c>
      <c r="S20" s="110">
        <f>R20+5</f>
        <v>45076</v>
      </c>
      <c r="T20" s="78" t="s">
        <v>119</v>
      </c>
      <c r="U20" s="110">
        <f>S20+20</f>
        <v>45096</v>
      </c>
      <c r="V20" s="78">
        <f>U20+90</f>
        <v>45186</v>
      </c>
      <c r="W20" s="124"/>
    </row>
    <row r="21" spans="1:23" x14ac:dyDescent="0.3">
      <c r="A21" s="193"/>
      <c r="B21" s="201"/>
      <c r="C21" s="203"/>
      <c r="D21" s="208"/>
      <c r="E21" s="198"/>
      <c r="F21" s="198"/>
      <c r="G21" s="198"/>
      <c r="H21" s="214"/>
      <c r="I21" s="198"/>
      <c r="J21" s="198"/>
      <c r="K21" s="216"/>
      <c r="L21" s="89" t="s">
        <v>210</v>
      </c>
      <c r="M21" s="223"/>
      <c r="N21" s="223"/>
      <c r="O21" s="110">
        <v>45679</v>
      </c>
      <c r="P21" s="110">
        <f>O21+30</f>
        <v>45709</v>
      </c>
      <c r="Q21" s="110">
        <f>P21+20</f>
        <v>45729</v>
      </c>
      <c r="R21" s="110">
        <f>Q21+7</f>
        <v>45736</v>
      </c>
      <c r="S21" s="110">
        <f>R21+5</f>
        <v>45741</v>
      </c>
      <c r="T21" s="78" t="s">
        <v>119</v>
      </c>
      <c r="U21" s="110">
        <f>S21+20</f>
        <v>45761</v>
      </c>
      <c r="V21" s="78">
        <f>U21+60</f>
        <v>45821</v>
      </c>
      <c r="W21" s="124"/>
    </row>
    <row r="22" spans="1:23" x14ac:dyDescent="0.3">
      <c r="A22" s="193"/>
      <c r="B22" s="201"/>
      <c r="C22" s="203"/>
      <c r="D22" s="208"/>
      <c r="E22" s="198"/>
      <c r="F22" s="198"/>
      <c r="G22" s="198"/>
      <c r="H22" s="214"/>
      <c r="I22" s="198"/>
      <c r="J22" s="198"/>
      <c r="K22" s="216"/>
      <c r="L22" s="89" t="s">
        <v>211</v>
      </c>
      <c r="M22" s="223"/>
      <c r="N22" s="223"/>
      <c r="O22" s="110">
        <v>45805</v>
      </c>
      <c r="P22" s="110">
        <f>O22+30</f>
        <v>45835</v>
      </c>
      <c r="Q22" s="110">
        <f>P22+20</f>
        <v>45855</v>
      </c>
      <c r="R22" s="110">
        <f>Q22+7</f>
        <v>45862</v>
      </c>
      <c r="S22" s="110">
        <f>R22+5</f>
        <v>45867</v>
      </c>
      <c r="T22" s="78" t="s">
        <v>119</v>
      </c>
      <c r="U22" s="110">
        <f>S22+20</f>
        <v>45887</v>
      </c>
      <c r="V22" s="78">
        <f>U22+90</f>
        <v>45977</v>
      </c>
      <c r="W22" s="124"/>
    </row>
    <row r="23" spans="1:23" x14ac:dyDescent="0.3">
      <c r="A23" s="193"/>
      <c r="B23" s="201"/>
      <c r="C23" s="203"/>
      <c r="D23" s="208"/>
      <c r="E23" s="198"/>
      <c r="F23" s="198"/>
      <c r="G23" s="198"/>
      <c r="H23" s="214"/>
      <c r="I23" s="198"/>
      <c r="J23" s="198"/>
      <c r="K23" s="216"/>
      <c r="L23" s="89" t="s">
        <v>63</v>
      </c>
      <c r="M23" s="223"/>
      <c r="N23" s="223"/>
      <c r="O23" s="110">
        <v>45821</v>
      </c>
      <c r="P23" s="110">
        <v>45854</v>
      </c>
      <c r="Q23" s="124" t="s">
        <v>250</v>
      </c>
      <c r="R23" s="110"/>
      <c r="S23" s="110"/>
      <c r="T23" s="78"/>
      <c r="U23" s="110"/>
      <c r="V23" s="78"/>
      <c r="W23" s="124" t="s">
        <v>250</v>
      </c>
    </row>
    <row r="24" spans="1:23" x14ac:dyDescent="0.3">
      <c r="A24" s="193"/>
      <c r="B24" s="200" t="s">
        <v>262</v>
      </c>
      <c r="C24" s="203"/>
      <c r="D24" s="207" t="s">
        <v>236</v>
      </c>
      <c r="E24" s="197" t="s">
        <v>227</v>
      </c>
      <c r="F24" s="197" t="s">
        <v>58</v>
      </c>
      <c r="G24" s="197" t="s">
        <v>93</v>
      </c>
      <c r="H24" s="213">
        <v>18</v>
      </c>
      <c r="I24" s="197" t="s">
        <v>43</v>
      </c>
      <c r="J24" s="197" t="s">
        <v>44</v>
      </c>
      <c r="K24" s="215" t="s">
        <v>113</v>
      </c>
      <c r="L24" s="89" t="s">
        <v>53</v>
      </c>
      <c r="M24" s="222" t="s">
        <v>69</v>
      </c>
      <c r="N24" s="222" t="s">
        <v>69</v>
      </c>
      <c r="O24" s="110">
        <v>46254</v>
      </c>
      <c r="P24" s="110">
        <f>O24+30</f>
        <v>46284</v>
      </c>
      <c r="Q24" s="110">
        <f>P24+20</f>
        <v>46304</v>
      </c>
      <c r="R24" s="110">
        <f>Q24+7</f>
        <v>46311</v>
      </c>
      <c r="S24" s="110">
        <f>R24+5</f>
        <v>46316</v>
      </c>
      <c r="T24" s="78" t="s">
        <v>119</v>
      </c>
      <c r="U24" s="110">
        <f>S24+20</f>
        <v>46336</v>
      </c>
      <c r="V24" s="78">
        <f>U24+90</f>
        <v>46426</v>
      </c>
      <c r="W24" s="124"/>
    </row>
    <row r="25" spans="1:23" x14ac:dyDescent="0.3">
      <c r="A25" s="193"/>
      <c r="B25" s="201"/>
      <c r="C25" s="203"/>
      <c r="D25" s="208"/>
      <c r="E25" s="198"/>
      <c r="F25" s="198"/>
      <c r="G25" s="198"/>
      <c r="H25" s="214"/>
      <c r="I25" s="198"/>
      <c r="J25" s="198"/>
      <c r="K25" s="216"/>
      <c r="L25" s="89" t="s">
        <v>210</v>
      </c>
      <c r="M25" s="223"/>
      <c r="N25" s="223"/>
      <c r="O25" s="110"/>
      <c r="P25" s="110"/>
      <c r="Q25" s="110"/>
      <c r="R25" s="110"/>
      <c r="S25" s="110"/>
      <c r="T25" s="78"/>
      <c r="U25" s="110"/>
      <c r="V25" s="78"/>
      <c r="W25" s="124"/>
    </row>
    <row r="26" spans="1:23" x14ac:dyDescent="0.3">
      <c r="A26" s="193"/>
      <c r="B26" s="201"/>
      <c r="C26" s="203"/>
      <c r="D26" s="208"/>
      <c r="E26" s="198"/>
      <c r="F26" s="198"/>
      <c r="G26" s="198"/>
      <c r="H26" s="214"/>
      <c r="I26" s="198"/>
      <c r="J26" s="198"/>
      <c r="K26" s="216"/>
      <c r="L26" s="89" t="s">
        <v>63</v>
      </c>
      <c r="M26" s="223"/>
      <c r="N26" s="223"/>
      <c r="O26" s="110"/>
      <c r="P26" s="110"/>
      <c r="Q26" s="110"/>
      <c r="R26" s="110"/>
      <c r="S26" s="110"/>
      <c r="T26" s="78"/>
      <c r="U26" s="110"/>
      <c r="V26" s="78"/>
      <c r="W26" s="124"/>
    </row>
    <row r="27" spans="1:23" x14ac:dyDescent="0.3">
      <c r="A27" s="193"/>
      <c r="B27" s="195" t="s">
        <v>41</v>
      </c>
      <c r="C27" s="203"/>
      <c r="D27" s="196">
        <v>1</v>
      </c>
      <c r="E27" s="197" t="s">
        <v>148</v>
      </c>
      <c r="F27" s="197" t="s">
        <v>58</v>
      </c>
      <c r="G27" s="197" t="s">
        <v>93</v>
      </c>
      <c r="H27" s="212">
        <v>75</v>
      </c>
      <c r="I27" s="197" t="s">
        <v>43</v>
      </c>
      <c r="J27" s="197" t="s">
        <v>44</v>
      </c>
      <c r="K27" s="215" t="s">
        <v>113</v>
      </c>
      <c r="L27" s="89" t="s">
        <v>53</v>
      </c>
      <c r="M27" s="222" t="s">
        <v>69</v>
      </c>
      <c r="N27" s="222" t="s">
        <v>69</v>
      </c>
      <c r="O27" s="110">
        <v>45019</v>
      </c>
      <c r="P27" s="110">
        <f>O27+30</f>
        <v>45049</v>
      </c>
      <c r="Q27" s="110">
        <f>P27+15</f>
        <v>45064</v>
      </c>
      <c r="R27" s="110">
        <f>Q27+7</f>
        <v>45071</v>
      </c>
      <c r="S27" s="110">
        <f>R27+5</f>
        <v>45076</v>
      </c>
      <c r="T27" s="78" t="s">
        <v>119</v>
      </c>
      <c r="U27" s="110">
        <f>S27+20</f>
        <v>45096</v>
      </c>
      <c r="V27" s="78">
        <f>U27+90</f>
        <v>45186</v>
      </c>
      <c r="W27" s="124"/>
    </row>
    <row r="28" spans="1:23" x14ac:dyDescent="0.3">
      <c r="A28" s="193"/>
      <c r="B28" s="195"/>
      <c r="C28" s="203"/>
      <c r="D28" s="196"/>
      <c r="E28" s="198"/>
      <c r="F28" s="198"/>
      <c r="G28" s="198"/>
      <c r="H28" s="212"/>
      <c r="I28" s="198"/>
      <c r="J28" s="198"/>
      <c r="K28" s="216"/>
      <c r="L28" s="89" t="s">
        <v>210</v>
      </c>
      <c r="M28" s="223"/>
      <c r="N28" s="223"/>
      <c r="O28" s="110">
        <v>45693</v>
      </c>
      <c r="P28" s="110">
        <f>O28+30</f>
        <v>45723</v>
      </c>
      <c r="Q28" s="110">
        <f>P28+20</f>
        <v>45743</v>
      </c>
      <c r="R28" s="110">
        <f>Q28+7</f>
        <v>45750</v>
      </c>
      <c r="S28" s="110">
        <f>R28+5</f>
        <v>45755</v>
      </c>
      <c r="T28" s="78" t="s">
        <v>119</v>
      </c>
      <c r="U28" s="110">
        <f>S28+20</f>
        <v>45775</v>
      </c>
      <c r="V28" s="78">
        <f>U28+120</f>
        <v>45895</v>
      </c>
      <c r="W28" s="124"/>
    </row>
    <row r="29" spans="1:23" x14ac:dyDescent="0.3">
      <c r="A29" s="193"/>
      <c r="B29" s="195"/>
      <c r="C29" s="203"/>
      <c r="D29" s="196"/>
      <c r="E29" s="198"/>
      <c r="F29" s="198"/>
      <c r="G29" s="198"/>
      <c r="H29" s="212"/>
      <c r="I29" s="198"/>
      <c r="J29" s="198"/>
      <c r="K29" s="216"/>
      <c r="L29" s="89" t="s">
        <v>211</v>
      </c>
      <c r="M29" s="223"/>
      <c r="N29" s="223"/>
      <c r="O29" s="110">
        <v>45839</v>
      </c>
      <c r="P29" s="110">
        <f>O29+30</f>
        <v>45869</v>
      </c>
      <c r="Q29" s="110">
        <f>P29+20</f>
        <v>45889</v>
      </c>
      <c r="R29" s="110">
        <f>Q29+7</f>
        <v>45896</v>
      </c>
      <c r="S29" s="110">
        <f>R29+5</f>
        <v>45901</v>
      </c>
      <c r="T29" s="78" t="s">
        <v>119</v>
      </c>
      <c r="U29" s="110">
        <f>S29+20</f>
        <v>45921</v>
      </c>
      <c r="V29" s="78">
        <f>U29+90</f>
        <v>46011</v>
      </c>
      <c r="W29" s="124"/>
    </row>
    <row r="30" spans="1:23" x14ac:dyDescent="0.3">
      <c r="A30" s="193"/>
      <c r="B30" s="195"/>
      <c r="C30" s="203"/>
      <c r="D30" s="196"/>
      <c r="E30" s="198"/>
      <c r="F30" s="198"/>
      <c r="G30" s="198"/>
      <c r="H30" s="212"/>
      <c r="I30" s="198"/>
      <c r="J30" s="198"/>
      <c r="K30" s="216"/>
      <c r="L30" s="89" t="s">
        <v>239</v>
      </c>
      <c r="M30" s="223"/>
      <c r="N30" s="223"/>
      <c r="O30" s="110">
        <v>46270</v>
      </c>
      <c r="P30" s="110">
        <f>O30+30</f>
        <v>46300</v>
      </c>
      <c r="Q30" s="110">
        <f>P30+20</f>
        <v>46320</v>
      </c>
      <c r="R30" s="110">
        <f>Q30+7</f>
        <v>46327</v>
      </c>
      <c r="S30" s="110">
        <f>R30+5</f>
        <v>46332</v>
      </c>
      <c r="T30" s="78" t="s">
        <v>119</v>
      </c>
      <c r="U30" s="110">
        <f>S30+20</f>
        <v>46352</v>
      </c>
      <c r="V30" s="78">
        <f>U30+90</f>
        <v>46442</v>
      </c>
      <c r="W30" s="124"/>
    </row>
    <row r="31" spans="1:23" x14ac:dyDescent="0.3">
      <c r="A31" s="193"/>
      <c r="B31" s="195"/>
      <c r="C31" s="203"/>
      <c r="D31" s="196"/>
      <c r="E31" s="199"/>
      <c r="F31" s="199"/>
      <c r="G31" s="199"/>
      <c r="H31" s="212"/>
      <c r="I31" s="199"/>
      <c r="J31" s="199"/>
      <c r="K31" s="217"/>
      <c r="L31" s="89" t="s">
        <v>63</v>
      </c>
      <c r="M31" s="224"/>
      <c r="N31" s="224"/>
      <c r="O31" s="110"/>
      <c r="P31" s="110"/>
      <c r="Q31" s="110"/>
      <c r="R31" s="110"/>
      <c r="S31" s="110"/>
      <c r="T31" s="78"/>
      <c r="U31" s="110"/>
      <c r="V31" s="78"/>
      <c r="W31" s="124"/>
    </row>
    <row r="32" spans="1:23" x14ac:dyDescent="0.3">
      <c r="A32" s="193"/>
      <c r="B32" s="200" t="s">
        <v>264</v>
      </c>
      <c r="C32" s="203"/>
      <c r="D32" s="196" t="s">
        <v>236</v>
      </c>
      <c r="E32" s="197" t="s">
        <v>152</v>
      </c>
      <c r="F32" s="197" t="s">
        <v>58</v>
      </c>
      <c r="G32" s="197" t="s">
        <v>93</v>
      </c>
      <c r="H32" s="212">
        <v>174.911</v>
      </c>
      <c r="I32" s="197" t="s">
        <v>43</v>
      </c>
      <c r="J32" s="197" t="s">
        <v>44</v>
      </c>
      <c r="K32" s="215" t="s">
        <v>113</v>
      </c>
      <c r="L32" s="89" t="s">
        <v>53</v>
      </c>
      <c r="M32" s="222" t="s">
        <v>69</v>
      </c>
      <c r="N32" s="222" t="s">
        <v>69</v>
      </c>
      <c r="O32" s="110">
        <v>45019</v>
      </c>
      <c r="P32" s="110">
        <f>O32+30</f>
        <v>45049</v>
      </c>
      <c r="Q32" s="110">
        <f>P32+15</f>
        <v>45064</v>
      </c>
      <c r="R32" s="110">
        <f>Q32+7</f>
        <v>45071</v>
      </c>
      <c r="S32" s="110">
        <f>R32+5</f>
        <v>45076</v>
      </c>
      <c r="T32" s="78" t="s">
        <v>119</v>
      </c>
      <c r="U32" s="110">
        <f>S32+20</f>
        <v>45096</v>
      </c>
      <c r="V32" s="78">
        <f>U32+90</f>
        <v>45186</v>
      </c>
      <c r="W32" s="124"/>
    </row>
    <row r="33" spans="1:23" x14ac:dyDescent="0.3">
      <c r="A33" s="193"/>
      <c r="B33" s="201"/>
      <c r="C33" s="203"/>
      <c r="D33" s="196"/>
      <c r="E33" s="198"/>
      <c r="F33" s="198"/>
      <c r="G33" s="198"/>
      <c r="H33" s="212"/>
      <c r="I33" s="198"/>
      <c r="J33" s="198"/>
      <c r="K33" s="216"/>
      <c r="L33" s="89" t="s">
        <v>210</v>
      </c>
      <c r="M33" s="223"/>
      <c r="N33" s="223"/>
      <c r="O33" s="110">
        <v>45687</v>
      </c>
      <c r="P33" s="110">
        <f>O33+30</f>
        <v>45717</v>
      </c>
      <c r="Q33" s="110">
        <f>P33+20</f>
        <v>45737</v>
      </c>
      <c r="R33" s="110">
        <f>Q33+7</f>
        <v>45744</v>
      </c>
      <c r="S33" s="110">
        <f>R33+5</f>
        <v>45749</v>
      </c>
      <c r="T33" s="78" t="s">
        <v>119</v>
      </c>
      <c r="U33" s="110">
        <f>S33+20</f>
        <v>45769</v>
      </c>
      <c r="V33" s="78">
        <f>U33+90</f>
        <v>45859</v>
      </c>
      <c r="W33" s="124"/>
    </row>
    <row r="34" spans="1:23" x14ac:dyDescent="0.3">
      <c r="A34" s="193"/>
      <c r="B34" s="201"/>
      <c r="C34" s="203"/>
      <c r="D34" s="196"/>
      <c r="E34" s="198"/>
      <c r="F34" s="198"/>
      <c r="G34" s="198"/>
      <c r="H34" s="212"/>
      <c r="I34" s="198"/>
      <c r="J34" s="198"/>
      <c r="K34" s="216"/>
      <c r="L34" s="89" t="s">
        <v>211</v>
      </c>
      <c r="M34" s="223"/>
      <c r="N34" s="223"/>
      <c r="O34" s="110">
        <v>45797</v>
      </c>
      <c r="P34" s="110">
        <f>O34+30</f>
        <v>45827</v>
      </c>
      <c r="Q34" s="110">
        <f>P34+20</f>
        <v>45847</v>
      </c>
      <c r="R34" s="110">
        <f>Q34+7</f>
        <v>45854</v>
      </c>
      <c r="S34" s="110">
        <f>R34+5</f>
        <v>45859</v>
      </c>
      <c r="T34" s="78" t="s">
        <v>119</v>
      </c>
      <c r="U34" s="110">
        <f>S34+20</f>
        <v>45879</v>
      </c>
      <c r="V34" s="78">
        <f>U34+90</f>
        <v>45969</v>
      </c>
      <c r="W34" s="124"/>
    </row>
    <row r="35" spans="1:23" x14ac:dyDescent="0.3">
      <c r="A35" s="193"/>
      <c r="B35" s="201"/>
      <c r="C35" s="203"/>
      <c r="D35" s="196"/>
      <c r="E35" s="198"/>
      <c r="F35" s="198"/>
      <c r="G35" s="198"/>
      <c r="H35" s="212"/>
      <c r="I35" s="198"/>
      <c r="J35" s="198"/>
      <c r="K35" s="216"/>
      <c r="L35" s="89" t="s">
        <v>63</v>
      </c>
      <c r="M35" s="223"/>
      <c r="N35" s="223"/>
      <c r="O35" s="110">
        <v>45813</v>
      </c>
      <c r="P35" s="110">
        <v>45845</v>
      </c>
      <c r="Q35" s="124" t="s">
        <v>250</v>
      </c>
      <c r="R35" s="110"/>
      <c r="S35" s="110"/>
      <c r="T35" s="78"/>
      <c r="U35" s="110"/>
      <c r="V35" s="78"/>
      <c r="W35" s="124" t="s">
        <v>250</v>
      </c>
    </row>
    <row r="36" spans="1:23" x14ac:dyDescent="0.3">
      <c r="A36" s="193"/>
      <c r="B36" s="200" t="s">
        <v>265</v>
      </c>
      <c r="C36" s="203"/>
      <c r="D36" s="196" t="s">
        <v>236</v>
      </c>
      <c r="E36" s="197" t="s">
        <v>152</v>
      </c>
      <c r="F36" s="197" t="s">
        <v>58</v>
      </c>
      <c r="G36" s="197" t="s">
        <v>93</v>
      </c>
      <c r="H36" s="212">
        <v>380</v>
      </c>
      <c r="I36" s="197" t="s">
        <v>43</v>
      </c>
      <c r="J36" s="197" t="s">
        <v>44</v>
      </c>
      <c r="K36" s="215" t="s">
        <v>113</v>
      </c>
      <c r="L36" s="89" t="s">
        <v>53</v>
      </c>
      <c r="M36" s="222" t="s">
        <v>69</v>
      </c>
      <c r="N36" s="222" t="s">
        <v>69</v>
      </c>
      <c r="O36" s="110">
        <v>46255</v>
      </c>
      <c r="P36" s="110">
        <f>O36+30</f>
        <v>46285</v>
      </c>
      <c r="Q36" s="110">
        <f>P36+20</f>
        <v>46305</v>
      </c>
      <c r="R36" s="110">
        <f>Q36+7</f>
        <v>46312</v>
      </c>
      <c r="S36" s="110">
        <f>R36+5</f>
        <v>46317</v>
      </c>
      <c r="T36" s="78" t="s">
        <v>119</v>
      </c>
      <c r="U36" s="110">
        <f>S36+20</f>
        <v>46337</v>
      </c>
      <c r="V36" s="78">
        <f>U36+90</f>
        <v>46427</v>
      </c>
      <c r="W36" s="124"/>
    </row>
    <row r="37" spans="1:23" x14ac:dyDescent="0.3">
      <c r="A37" s="193"/>
      <c r="B37" s="201"/>
      <c r="C37" s="203"/>
      <c r="D37" s="196"/>
      <c r="E37" s="198"/>
      <c r="F37" s="198"/>
      <c r="G37" s="198"/>
      <c r="H37" s="212"/>
      <c r="I37" s="198"/>
      <c r="J37" s="198"/>
      <c r="K37" s="216"/>
      <c r="L37" s="89" t="s">
        <v>210</v>
      </c>
      <c r="M37" s="223"/>
      <c r="N37" s="223"/>
      <c r="O37" s="110"/>
      <c r="P37" s="110"/>
      <c r="Q37" s="110"/>
      <c r="R37" s="110"/>
      <c r="S37" s="110"/>
      <c r="T37" s="78"/>
      <c r="U37" s="110"/>
      <c r="V37" s="78"/>
      <c r="W37" s="124"/>
    </row>
    <row r="38" spans="1:23" x14ac:dyDescent="0.3">
      <c r="A38" s="193"/>
      <c r="B38" s="201"/>
      <c r="C38" s="204"/>
      <c r="D38" s="196"/>
      <c r="E38" s="198"/>
      <c r="F38" s="198"/>
      <c r="G38" s="198"/>
      <c r="H38" s="212"/>
      <c r="I38" s="198"/>
      <c r="J38" s="198"/>
      <c r="K38" s="216"/>
      <c r="L38" s="89" t="s">
        <v>63</v>
      </c>
      <c r="M38" s="223"/>
      <c r="N38" s="223"/>
      <c r="O38" s="110"/>
      <c r="P38" s="110"/>
      <c r="Q38" s="124"/>
      <c r="R38" s="110"/>
      <c r="S38" s="110"/>
      <c r="T38" s="78"/>
      <c r="U38" s="110"/>
      <c r="V38" s="78"/>
      <c r="W38" s="124"/>
    </row>
    <row r="39" spans="1:23" x14ac:dyDescent="0.3">
      <c r="A39" s="193"/>
      <c r="B39" s="195" t="s">
        <v>251</v>
      </c>
      <c r="C39" s="197" t="s">
        <v>75</v>
      </c>
      <c r="D39" s="273">
        <v>4</v>
      </c>
      <c r="E39" s="197" t="s">
        <v>74</v>
      </c>
      <c r="F39" s="197" t="s">
        <v>58</v>
      </c>
      <c r="G39" s="197" t="s">
        <v>93</v>
      </c>
      <c r="H39" s="219">
        <v>46</v>
      </c>
      <c r="I39" s="197" t="s">
        <v>43</v>
      </c>
      <c r="J39" s="197" t="s">
        <v>44</v>
      </c>
      <c r="K39" s="215" t="s">
        <v>114</v>
      </c>
      <c r="L39" s="85" t="s">
        <v>53</v>
      </c>
      <c r="M39" s="222" t="s">
        <v>69</v>
      </c>
      <c r="N39" s="222" t="s">
        <v>69</v>
      </c>
      <c r="O39" s="87">
        <v>45019</v>
      </c>
      <c r="P39" s="87">
        <f>O39+30</f>
        <v>45049</v>
      </c>
      <c r="Q39" s="87">
        <f>P39+15</f>
        <v>45064</v>
      </c>
      <c r="R39" s="87">
        <f>Q39+7</f>
        <v>45071</v>
      </c>
      <c r="S39" s="87">
        <f>R39+5</f>
        <v>45076</v>
      </c>
      <c r="T39" s="90" t="s">
        <v>119</v>
      </c>
      <c r="U39" s="87">
        <f>S39+20</f>
        <v>45096</v>
      </c>
      <c r="V39" s="90">
        <f>U39+90</f>
        <v>45186</v>
      </c>
      <c r="W39" s="124"/>
    </row>
    <row r="40" spans="1:23" x14ac:dyDescent="0.3">
      <c r="A40" s="193"/>
      <c r="B40" s="195"/>
      <c r="C40" s="198"/>
      <c r="D40" s="274"/>
      <c r="E40" s="198"/>
      <c r="F40" s="198"/>
      <c r="G40" s="198"/>
      <c r="H40" s="220"/>
      <c r="I40" s="198"/>
      <c r="J40" s="198"/>
      <c r="K40" s="216"/>
      <c r="L40" s="89" t="s">
        <v>21</v>
      </c>
      <c r="M40" s="223"/>
      <c r="N40" s="223"/>
      <c r="O40" s="87">
        <v>45631</v>
      </c>
      <c r="P40" s="87">
        <v>45672</v>
      </c>
      <c r="Q40" s="87">
        <f>P40+20</f>
        <v>45692</v>
      </c>
      <c r="R40" s="87">
        <f>Q40+7</f>
        <v>45699</v>
      </c>
      <c r="S40" s="87">
        <f>R40+5</f>
        <v>45704</v>
      </c>
      <c r="T40" s="90" t="s">
        <v>119</v>
      </c>
      <c r="U40" s="87">
        <f>S40+20</f>
        <v>45724</v>
      </c>
      <c r="V40" s="90">
        <f>U40+60</f>
        <v>45784</v>
      </c>
      <c r="W40" s="124"/>
    </row>
    <row r="41" spans="1:23" x14ac:dyDescent="0.3">
      <c r="A41" s="193"/>
      <c r="B41" s="195"/>
      <c r="C41" s="198"/>
      <c r="D41" s="275"/>
      <c r="E41" s="199"/>
      <c r="F41" s="199"/>
      <c r="G41" s="199"/>
      <c r="H41" s="221"/>
      <c r="I41" s="199"/>
      <c r="J41" s="199"/>
      <c r="K41" s="217"/>
      <c r="L41" s="89" t="s">
        <v>63</v>
      </c>
      <c r="M41" s="224"/>
      <c r="N41" s="224"/>
      <c r="O41" s="87">
        <v>45631</v>
      </c>
      <c r="P41" s="87">
        <v>45672</v>
      </c>
      <c r="Q41" s="87">
        <v>45793</v>
      </c>
      <c r="R41" s="87">
        <v>45847</v>
      </c>
      <c r="S41" s="87">
        <v>45859</v>
      </c>
      <c r="T41" s="124" t="s">
        <v>243</v>
      </c>
      <c r="U41" s="87">
        <v>45868</v>
      </c>
      <c r="V41" s="78" t="s">
        <v>201</v>
      </c>
      <c r="W41" s="124"/>
    </row>
    <row r="42" spans="1:23" x14ac:dyDescent="0.3">
      <c r="A42" s="193"/>
      <c r="B42" s="195" t="s">
        <v>252</v>
      </c>
      <c r="C42" s="198"/>
      <c r="D42" s="273">
        <v>5</v>
      </c>
      <c r="E42" s="197" t="s">
        <v>74</v>
      </c>
      <c r="F42" s="197" t="s">
        <v>58</v>
      </c>
      <c r="G42" s="197" t="s">
        <v>93</v>
      </c>
      <c r="H42" s="220">
        <v>154</v>
      </c>
      <c r="I42" s="197" t="s">
        <v>43</v>
      </c>
      <c r="J42" s="197" t="s">
        <v>44</v>
      </c>
      <c r="K42" s="215" t="s">
        <v>114</v>
      </c>
      <c r="L42" s="89" t="s">
        <v>53</v>
      </c>
      <c r="M42" s="222" t="s">
        <v>69</v>
      </c>
      <c r="N42" s="222" t="s">
        <v>69</v>
      </c>
      <c r="O42" s="87">
        <v>46264</v>
      </c>
      <c r="P42" s="87">
        <f>O42+30</f>
        <v>46294</v>
      </c>
      <c r="Q42" s="87">
        <f>P42+20</f>
        <v>46314</v>
      </c>
      <c r="R42" s="87">
        <f>Q42+7</f>
        <v>46321</v>
      </c>
      <c r="S42" s="87">
        <f>R42+5</f>
        <v>46326</v>
      </c>
      <c r="T42" s="90" t="s">
        <v>119</v>
      </c>
      <c r="U42" s="87">
        <f>S42+20</f>
        <v>46346</v>
      </c>
      <c r="V42" s="90">
        <f>U42+365</f>
        <v>46711</v>
      </c>
      <c r="W42" s="124"/>
    </row>
    <row r="43" spans="1:23" x14ac:dyDescent="0.3">
      <c r="A43" s="193"/>
      <c r="B43" s="195"/>
      <c r="C43" s="198"/>
      <c r="D43" s="274"/>
      <c r="E43" s="198"/>
      <c r="F43" s="198"/>
      <c r="G43" s="198"/>
      <c r="H43" s="220"/>
      <c r="I43" s="198"/>
      <c r="J43" s="198"/>
      <c r="K43" s="216"/>
      <c r="L43" s="89" t="s">
        <v>21</v>
      </c>
      <c r="M43" s="223"/>
      <c r="N43" s="223"/>
      <c r="O43" s="87"/>
      <c r="P43" s="87"/>
      <c r="Q43" s="87"/>
      <c r="R43" s="87"/>
      <c r="S43" s="87"/>
      <c r="T43" s="124"/>
      <c r="U43" s="87"/>
      <c r="V43" s="78"/>
      <c r="W43" s="124"/>
    </row>
    <row r="44" spans="1:23" x14ac:dyDescent="0.3">
      <c r="A44" s="193"/>
      <c r="B44" s="195"/>
      <c r="C44" s="199"/>
      <c r="D44" s="275"/>
      <c r="E44" s="199"/>
      <c r="F44" s="199"/>
      <c r="G44" s="199"/>
      <c r="H44" s="221"/>
      <c r="I44" s="199"/>
      <c r="J44" s="199"/>
      <c r="K44" s="217"/>
      <c r="L44" s="89" t="s">
        <v>63</v>
      </c>
      <c r="M44" s="224"/>
      <c r="N44" s="224"/>
      <c r="O44" s="87"/>
      <c r="P44" s="87"/>
      <c r="Q44" s="87"/>
      <c r="R44" s="87"/>
      <c r="S44" s="87"/>
      <c r="T44" s="124"/>
      <c r="U44" s="87"/>
      <c r="V44" s="78"/>
      <c r="W44" s="124"/>
    </row>
    <row r="45" spans="1:23" x14ac:dyDescent="0.3">
      <c r="A45" s="193"/>
      <c r="B45" s="200" t="s">
        <v>228</v>
      </c>
      <c r="C45" s="197" t="s">
        <v>77</v>
      </c>
      <c r="D45" s="197">
        <v>2</v>
      </c>
      <c r="E45" s="197" t="s">
        <v>217</v>
      </c>
      <c r="F45" s="242" t="s">
        <v>216</v>
      </c>
      <c r="G45" s="197" t="s">
        <v>93</v>
      </c>
      <c r="H45" s="245">
        <v>44</v>
      </c>
      <c r="I45" s="197" t="s">
        <v>43</v>
      </c>
      <c r="J45" s="197" t="s">
        <v>44</v>
      </c>
      <c r="K45" s="215" t="s">
        <v>114</v>
      </c>
      <c r="L45" s="85" t="s">
        <v>53</v>
      </c>
      <c r="M45" s="222" t="s">
        <v>69</v>
      </c>
      <c r="N45" s="222" t="s">
        <v>69</v>
      </c>
      <c r="O45" s="87">
        <v>45019</v>
      </c>
      <c r="P45" s="87">
        <f>O45+30</f>
        <v>45049</v>
      </c>
      <c r="Q45" s="87">
        <f>P45+15</f>
        <v>45064</v>
      </c>
      <c r="R45" s="87">
        <f>Q45+7</f>
        <v>45071</v>
      </c>
      <c r="S45" s="87">
        <f>R45+5</f>
        <v>45076</v>
      </c>
      <c r="T45" s="90" t="s">
        <v>119</v>
      </c>
      <c r="U45" s="87">
        <f>S45+20</f>
        <v>45096</v>
      </c>
      <c r="V45" s="90">
        <f>U45+90</f>
        <v>45186</v>
      </c>
      <c r="W45" s="124"/>
    </row>
    <row r="46" spans="1:23" x14ac:dyDescent="0.3">
      <c r="A46" s="193"/>
      <c r="B46" s="201"/>
      <c r="C46" s="198"/>
      <c r="D46" s="198"/>
      <c r="E46" s="198"/>
      <c r="F46" s="243"/>
      <c r="G46" s="198"/>
      <c r="H46" s="245"/>
      <c r="I46" s="198"/>
      <c r="J46" s="198"/>
      <c r="K46" s="216"/>
      <c r="L46" s="89" t="s">
        <v>21</v>
      </c>
      <c r="M46" s="223"/>
      <c r="N46" s="223"/>
      <c r="O46" s="87">
        <v>45418</v>
      </c>
      <c r="P46" s="87">
        <f>O46+30</f>
        <v>45448</v>
      </c>
      <c r="Q46" s="87">
        <f>P46+20</f>
        <v>45468</v>
      </c>
      <c r="R46" s="87">
        <f>Q46+7</f>
        <v>45475</v>
      </c>
      <c r="S46" s="87">
        <f>R46+5</f>
        <v>45480</v>
      </c>
      <c r="T46" s="90" t="s">
        <v>119</v>
      </c>
      <c r="U46" s="87">
        <f>S46+20</f>
        <v>45500</v>
      </c>
      <c r="V46" s="90">
        <f>U46+60</f>
        <v>45560</v>
      </c>
      <c r="W46" s="124"/>
    </row>
    <row r="47" spans="1:23" x14ac:dyDescent="0.3">
      <c r="A47" s="193"/>
      <c r="B47" s="201"/>
      <c r="C47" s="198"/>
      <c r="D47" s="198"/>
      <c r="E47" s="198"/>
      <c r="F47" s="243"/>
      <c r="G47" s="198"/>
      <c r="H47" s="245"/>
      <c r="I47" s="198"/>
      <c r="J47" s="198"/>
      <c r="K47" s="216"/>
      <c r="L47" s="236" t="s">
        <v>63</v>
      </c>
      <c r="M47" s="223"/>
      <c r="N47" s="223"/>
      <c r="O47" s="247" t="s">
        <v>178</v>
      </c>
      <c r="P47" s="247" t="s">
        <v>179</v>
      </c>
      <c r="Q47" s="249">
        <v>45419</v>
      </c>
      <c r="R47" s="251">
        <v>45450</v>
      </c>
      <c r="S47" s="112">
        <v>45456</v>
      </c>
      <c r="T47" s="114" t="s">
        <v>181</v>
      </c>
      <c r="U47" s="112">
        <v>45461</v>
      </c>
      <c r="V47" s="113" t="s">
        <v>180</v>
      </c>
      <c r="W47" s="124"/>
    </row>
    <row r="48" spans="1:23" x14ac:dyDescent="0.3">
      <c r="A48" s="193"/>
      <c r="B48" s="218"/>
      <c r="C48" s="198"/>
      <c r="D48" s="199"/>
      <c r="E48" s="199"/>
      <c r="F48" s="244"/>
      <c r="G48" s="199"/>
      <c r="H48" s="245"/>
      <c r="I48" s="199"/>
      <c r="J48" s="199"/>
      <c r="K48" s="217"/>
      <c r="L48" s="238"/>
      <c r="M48" s="224"/>
      <c r="N48" s="224"/>
      <c r="O48" s="248"/>
      <c r="P48" s="248"/>
      <c r="Q48" s="250"/>
      <c r="R48" s="252"/>
      <c r="S48" s="228" t="s">
        <v>169</v>
      </c>
      <c r="T48" s="229"/>
      <c r="U48" s="229"/>
      <c r="V48" s="230"/>
      <c r="W48" s="124"/>
    </row>
    <row r="49" spans="1:23" ht="74.25" customHeight="1" x14ac:dyDescent="0.3">
      <c r="A49" s="193"/>
      <c r="B49" s="195" t="s">
        <v>229</v>
      </c>
      <c r="C49" s="198"/>
      <c r="D49" s="197">
        <v>1</v>
      </c>
      <c r="E49" s="197" t="s">
        <v>255</v>
      </c>
      <c r="F49" s="197" t="s">
        <v>58</v>
      </c>
      <c r="G49" s="197" t="s">
        <v>93</v>
      </c>
      <c r="H49" s="239">
        <v>156</v>
      </c>
      <c r="I49" s="197" t="s">
        <v>43</v>
      </c>
      <c r="J49" s="197" t="s">
        <v>44</v>
      </c>
      <c r="K49" s="215" t="s">
        <v>114</v>
      </c>
      <c r="L49" s="85" t="s">
        <v>53</v>
      </c>
      <c r="M49" s="222" t="s">
        <v>69</v>
      </c>
      <c r="N49" s="222" t="s">
        <v>69</v>
      </c>
      <c r="O49" s="115">
        <v>45750</v>
      </c>
      <c r="P49" s="115">
        <f>O49+30</f>
        <v>45780</v>
      </c>
      <c r="Q49" s="112">
        <f>P49+15</f>
        <v>45795</v>
      </c>
      <c r="R49" s="115">
        <f>Q49+7</f>
        <v>45802</v>
      </c>
      <c r="S49" s="78">
        <f>R49+5</f>
        <v>45807</v>
      </c>
      <c r="T49" s="78" t="s">
        <v>119</v>
      </c>
      <c r="U49" s="78">
        <f>S49+20</f>
        <v>45827</v>
      </c>
      <c r="V49" s="78">
        <f>U49+30</f>
        <v>45857</v>
      </c>
      <c r="W49" s="6" t="s">
        <v>254</v>
      </c>
    </row>
    <row r="50" spans="1:23" x14ac:dyDescent="0.3">
      <c r="A50" s="193"/>
      <c r="B50" s="195"/>
      <c r="C50" s="198"/>
      <c r="D50" s="198"/>
      <c r="E50" s="198"/>
      <c r="F50" s="198"/>
      <c r="G50" s="198"/>
      <c r="H50" s="239"/>
      <c r="I50" s="198"/>
      <c r="J50" s="198"/>
      <c r="K50" s="216"/>
      <c r="L50" s="89" t="s">
        <v>210</v>
      </c>
      <c r="M50" s="223"/>
      <c r="N50" s="223"/>
      <c r="O50" s="115">
        <v>45823</v>
      </c>
      <c r="P50" s="115">
        <f>O50+30</f>
        <v>45853</v>
      </c>
      <c r="Q50" s="112">
        <f>P50+15</f>
        <v>45868</v>
      </c>
      <c r="R50" s="115">
        <f>Q50+7</f>
        <v>45875</v>
      </c>
      <c r="S50" s="78">
        <f>R50+5</f>
        <v>45880</v>
      </c>
      <c r="T50" s="78" t="s">
        <v>119</v>
      </c>
      <c r="U50" s="78">
        <f>S50+20</f>
        <v>45900</v>
      </c>
      <c r="V50" s="78">
        <f>U50+30</f>
        <v>45930</v>
      </c>
      <c r="W50" s="124"/>
    </row>
    <row r="51" spans="1:23" x14ac:dyDescent="0.3">
      <c r="A51" s="193"/>
      <c r="B51" s="195"/>
      <c r="C51" s="198"/>
      <c r="D51" s="198"/>
      <c r="E51" s="198"/>
      <c r="F51" s="198"/>
      <c r="G51" s="198"/>
      <c r="H51" s="239"/>
      <c r="I51" s="198"/>
      <c r="J51" s="198"/>
      <c r="K51" s="216"/>
      <c r="L51" s="89" t="s">
        <v>211</v>
      </c>
      <c r="M51" s="223"/>
      <c r="N51" s="223"/>
      <c r="O51" s="115">
        <v>46447</v>
      </c>
      <c r="P51" s="115">
        <f>O51+30</f>
        <v>46477</v>
      </c>
      <c r="Q51" s="112">
        <f>P51+15</f>
        <v>46492</v>
      </c>
      <c r="R51" s="115">
        <f>Q51+7</f>
        <v>46499</v>
      </c>
      <c r="S51" s="78">
        <f>R51+5</f>
        <v>46504</v>
      </c>
      <c r="T51" s="78" t="s">
        <v>119</v>
      </c>
      <c r="U51" s="78">
        <f>S51+20</f>
        <v>46524</v>
      </c>
      <c r="V51" s="78">
        <f>U51+30</f>
        <v>46554</v>
      </c>
      <c r="W51" s="124"/>
    </row>
    <row r="52" spans="1:23" x14ac:dyDescent="0.3">
      <c r="A52" s="193"/>
      <c r="B52" s="195"/>
      <c r="C52" s="198"/>
      <c r="D52" s="199"/>
      <c r="E52" s="199"/>
      <c r="F52" s="199"/>
      <c r="G52" s="199"/>
      <c r="H52" s="240"/>
      <c r="I52" s="199"/>
      <c r="J52" s="199"/>
      <c r="K52" s="217"/>
      <c r="L52" s="89" t="s">
        <v>63</v>
      </c>
      <c r="M52" s="224"/>
      <c r="N52" s="224"/>
      <c r="O52" s="111"/>
      <c r="P52" s="111"/>
      <c r="Q52" s="112"/>
      <c r="R52" s="115"/>
      <c r="S52" s="78"/>
      <c r="T52" s="78"/>
      <c r="U52" s="78"/>
      <c r="V52" s="78"/>
      <c r="W52" s="124"/>
    </row>
    <row r="53" spans="1:23" x14ac:dyDescent="0.3">
      <c r="A53" s="193"/>
      <c r="B53" s="195" t="s">
        <v>230</v>
      </c>
      <c r="C53" s="197" t="s">
        <v>76</v>
      </c>
      <c r="D53" s="197">
        <v>1</v>
      </c>
      <c r="E53" s="197" t="s">
        <v>148</v>
      </c>
      <c r="F53" s="197" t="s">
        <v>165</v>
      </c>
      <c r="G53" s="197" t="s">
        <v>93</v>
      </c>
      <c r="H53" s="219">
        <v>38</v>
      </c>
      <c r="I53" s="197" t="s">
        <v>43</v>
      </c>
      <c r="J53" s="197" t="s">
        <v>44</v>
      </c>
      <c r="K53" s="225" t="s">
        <v>114</v>
      </c>
      <c r="L53" s="85" t="s">
        <v>53</v>
      </c>
      <c r="M53" s="222" t="s">
        <v>69</v>
      </c>
      <c r="N53" s="222" t="s">
        <v>69</v>
      </c>
      <c r="O53" s="87">
        <v>45019</v>
      </c>
      <c r="P53" s="87">
        <f>O53+30</f>
        <v>45049</v>
      </c>
      <c r="Q53" s="87">
        <f>P53+15</f>
        <v>45064</v>
      </c>
      <c r="R53" s="87">
        <f>Q53+7</f>
        <v>45071</v>
      </c>
      <c r="S53" s="87">
        <f>R53+5</f>
        <v>45076</v>
      </c>
      <c r="T53" s="90" t="s">
        <v>119</v>
      </c>
      <c r="U53" s="87">
        <f>S53+20</f>
        <v>45096</v>
      </c>
      <c r="V53" s="90">
        <f>U53+90</f>
        <v>45186</v>
      </c>
      <c r="W53" s="124"/>
    </row>
    <row r="54" spans="1:23" x14ac:dyDescent="0.3">
      <c r="A54" s="193"/>
      <c r="B54" s="195"/>
      <c r="C54" s="198"/>
      <c r="D54" s="198"/>
      <c r="E54" s="198"/>
      <c r="F54" s="198"/>
      <c r="G54" s="198"/>
      <c r="H54" s="220"/>
      <c r="I54" s="198"/>
      <c r="J54" s="198"/>
      <c r="K54" s="226"/>
      <c r="L54" s="89" t="s">
        <v>21</v>
      </c>
      <c r="M54" s="223"/>
      <c r="N54" s="223"/>
      <c r="O54" s="87">
        <v>45201</v>
      </c>
      <c r="P54" s="87">
        <f>O54+30</f>
        <v>45231</v>
      </c>
      <c r="Q54" s="87">
        <f>P54+20</f>
        <v>45251</v>
      </c>
      <c r="R54" s="87">
        <f>Q54+7</f>
        <v>45258</v>
      </c>
      <c r="S54" s="87">
        <f>R54+5</f>
        <v>45263</v>
      </c>
      <c r="T54" s="90" t="s">
        <v>119</v>
      </c>
      <c r="U54" s="87">
        <f>S54+20</f>
        <v>45283</v>
      </c>
      <c r="V54" s="90">
        <f>U54+120</f>
        <v>45403</v>
      </c>
      <c r="W54" s="124"/>
    </row>
    <row r="55" spans="1:23" ht="18" x14ac:dyDescent="0.3">
      <c r="A55" s="193"/>
      <c r="B55" s="195"/>
      <c r="C55" s="198"/>
      <c r="D55" s="199"/>
      <c r="E55" s="199"/>
      <c r="F55" s="199"/>
      <c r="G55" s="199"/>
      <c r="H55" s="221"/>
      <c r="I55" s="199"/>
      <c r="J55" s="199"/>
      <c r="K55" s="227"/>
      <c r="L55" s="89" t="s">
        <v>63</v>
      </c>
      <c r="M55" s="224"/>
      <c r="N55" s="224"/>
      <c r="O55" s="87">
        <v>45289</v>
      </c>
      <c r="P55" s="87">
        <v>45337</v>
      </c>
      <c r="Q55" s="87"/>
      <c r="R55" s="87">
        <v>45420</v>
      </c>
      <c r="S55" s="87">
        <v>45432</v>
      </c>
      <c r="T55" s="90" t="s">
        <v>163</v>
      </c>
      <c r="U55" s="87">
        <v>45435</v>
      </c>
      <c r="V55" s="138" t="s">
        <v>202</v>
      </c>
      <c r="W55" s="124"/>
    </row>
    <row r="56" spans="1:23" x14ac:dyDescent="0.3">
      <c r="A56" s="193"/>
      <c r="B56" s="195" t="s">
        <v>149</v>
      </c>
      <c r="C56" s="198"/>
      <c r="D56" s="197">
        <v>5</v>
      </c>
      <c r="E56" s="197" t="s">
        <v>167</v>
      </c>
      <c r="F56" s="197" t="s">
        <v>164</v>
      </c>
      <c r="G56" s="197" t="s">
        <v>93</v>
      </c>
      <c r="H56" s="241">
        <v>68</v>
      </c>
      <c r="I56" s="197" t="s">
        <v>43</v>
      </c>
      <c r="J56" s="197" t="s">
        <v>44</v>
      </c>
      <c r="K56" s="225" t="s">
        <v>114</v>
      </c>
      <c r="L56" s="85" t="s">
        <v>53</v>
      </c>
      <c r="M56" s="222" t="s">
        <v>69</v>
      </c>
      <c r="N56" s="222" t="s">
        <v>69</v>
      </c>
      <c r="O56" s="87">
        <v>45019</v>
      </c>
      <c r="P56" s="87">
        <f>O56+30</f>
        <v>45049</v>
      </c>
      <c r="Q56" s="87">
        <f>P56+15</f>
        <v>45064</v>
      </c>
      <c r="R56" s="87">
        <f>Q56+7</f>
        <v>45071</v>
      </c>
      <c r="S56" s="87">
        <f>R56+5</f>
        <v>45076</v>
      </c>
      <c r="T56" s="90" t="s">
        <v>119</v>
      </c>
      <c r="U56" s="87">
        <f>S56+20</f>
        <v>45096</v>
      </c>
      <c r="V56" s="90">
        <f>U56+90</f>
        <v>45186</v>
      </c>
      <c r="W56" s="124"/>
    </row>
    <row r="57" spans="1:23" x14ac:dyDescent="0.3">
      <c r="A57" s="193"/>
      <c r="B57" s="195"/>
      <c r="C57" s="198"/>
      <c r="D57" s="198"/>
      <c r="E57" s="198"/>
      <c r="F57" s="198"/>
      <c r="G57" s="198"/>
      <c r="H57" s="239"/>
      <c r="I57" s="198"/>
      <c r="J57" s="198"/>
      <c r="K57" s="226"/>
      <c r="L57" s="89" t="s">
        <v>21</v>
      </c>
      <c r="M57" s="223"/>
      <c r="N57" s="223"/>
      <c r="O57" s="87">
        <v>45208</v>
      </c>
      <c r="P57" s="87">
        <f>O57+30</f>
        <v>45238</v>
      </c>
      <c r="Q57" s="87">
        <f>P57+20</f>
        <v>45258</v>
      </c>
      <c r="R57" s="87">
        <f>Q57+7</f>
        <v>45265</v>
      </c>
      <c r="S57" s="87">
        <f>R57+5</f>
        <v>45270</v>
      </c>
      <c r="T57" s="90" t="s">
        <v>119</v>
      </c>
      <c r="U57" s="87">
        <f>S57+20</f>
        <v>45290</v>
      </c>
      <c r="V57" s="90">
        <f>U57+90</f>
        <v>45380</v>
      </c>
      <c r="W57" s="124"/>
    </row>
    <row r="58" spans="1:23" ht="103.5" customHeight="1" x14ac:dyDescent="0.3">
      <c r="A58" s="193"/>
      <c r="B58" s="195"/>
      <c r="C58" s="198"/>
      <c r="D58" s="198"/>
      <c r="E58" s="198"/>
      <c r="F58" s="198"/>
      <c r="G58" s="198"/>
      <c r="H58" s="239"/>
      <c r="I58" s="198"/>
      <c r="J58" s="198"/>
      <c r="K58" s="226"/>
      <c r="L58" s="236" t="s">
        <v>63</v>
      </c>
      <c r="M58" s="223"/>
      <c r="N58" s="223"/>
      <c r="O58" s="222">
        <v>45286</v>
      </c>
      <c r="P58" s="222">
        <v>45335</v>
      </c>
      <c r="Q58" s="225">
        <v>45411</v>
      </c>
      <c r="R58" s="225">
        <v>45437</v>
      </c>
      <c r="S58" s="78">
        <v>45478</v>
      </c>
      <c r="T58" s="78" t="s">
        <v>171</v>
      </c>
      <c r="U58" s="78">
        <v>45518</v>
      </c>
      <c r="V58" s="78" t="s">
        <v>201</v>
      </c>
      <c r="W58" s="176" t="s">
        <v>244</v>
      </c>
    </row>
    <row r="59" spans="1:23" x14ac:dyDescent="0.3">
      <c r="A59" s="193"/>
      <c r="B59" s="195"/>
      <c r="C59" s="198"/>
      <c r="D59" s="198"/>
      <c r="E59" s="198"/>
      <c r="F59" s="198"/>
      <c r="G59" s="198"/>
      <c r="H59" s="239"/>
      <c r="I59" s="198"/>
      <c r="J59" s="198"/>
      <c r="K59" s="226"/>
      <c r="L59" s="237"/>
      <c r="M59" s="223"/>
      <c r="N59" s="223"/>
      <c r="O59" s="223"/>
      <c r="P59" s="223"/>
      <c r="Q59" s="226"/>
      <c r="R59" s="226"/>
      <c r="S59" s="78">
        <v>45478</v>
      </c>
      <c r="T59" s="78" t="s">
        <v>170</v>
      </c>
      <c r="U59" s="78">
        <v>45505</v>
      </c>
      <c r="V59" s="78" t="s">
        <v>201</v>
      </c>
      <c r="W59" s="124"/>
    </row>
    <row r="60" spans="1:23" x14ac:dyDescent="0.3">
      <c r="A60" s="193"/>
      <c r="B60" s="195"/>
      <c r="C60" s="198"/>
      <c r="D60" s="198"/>
      <c r="E60" s="198"/>
      <c r="F60" s="198"/>
      <c r="G60" s="198"/>
      <c r="H60" s="239"/>
      <c r="I60" s="198"/>
      <c r="J60" s="198"/>
      <c r="K60" s="226"/>
      <c r="L60" s="237"/>
      <c r="M60" s="223"/>
      <c r="N60" s="223"/>
      <c r="O60" s="223"/>
      <c r="P60" s="223"/>
      <c r="Q60" s="226"/>
      <c r="R60" s="226"/>
      <c r="S60" s="228" t="s">
        <v>169</v>
      </c>
      <c r="T60" s="229"/>
      <c r="U60" s="229"/>
      <c r="V60" s="230"/>
      <c r="W60" s="124"/>
    </row>
    <row r="61" spans="1:23" x14ac:dyDescent="0.3">
      <c r="A61" s="193"/>
      <c r="B61" s="195"/>
      <c r="C61" s="198"/>
      <c r="D61" s="198"/>
      <c r="E61" s="198"/>
      <c r="F61" s="198"/>
      <c r="G61" s="198"/>
      <c r="H61" s="239"/>
      <c r="I61" s="198"/>
      <c r="J61" s="198"/>
      <c r="K61" s="226"/>
      <c r="L61" s="237"/>
      <c r="M61" s="223"/>
      <c r="N61" s="223"/>
      <c r="O61" s="223"/>
      <c r="P61" s="223"/>
      <c r="Q61" s="226"/>
      <c r="R61" s="226"/>
      <c r="S61" s="228" t="s">
        <v>169</v>
      </c>
      <c r="T61" s="229"/>
      <c r="U61" s="229"/>
      <c r="V61" s="230"/>
      <c r="W61" s="124"/>
    </row>
    <row r="62" spans="1:23" x14ac:dyDescent="0.3">
      <c r="A62" s="193"/>
      <c r="B62" s="195"/>
      <c r="C62" s="198"/>
      <c r="D62" s="199"/>
      <c r="E62" s="199"/>
      <c r="F62" s="199"/>
      <c r="G62" s="199"/>
      <c r="H62" s="240"/>
      <c r="I62" s="199"/>
      <c r="J62" s="199"/>
      <c r="K62" s="227"/>
      <c r="L62" s="238"/>
      <c r="M62" s="224"/>
      <c r="N62" s="224"/>
      <c r="O62" s="224"/>
      <c r="P62" s="224"/>
      <c r="Q62" s="227"/>
      <c r="R62" s="227"/>
      <c r="S62" s="110">
        <v>45482</v>
      </c>
      <c r="T62" s="78" t="s">
        <v>172</v>
      </c>
      <c r="U62" s="110">
        <v>45489</v>
      </c>
      <c r="V62" s="78" t="s">
        <v>201</v>
      </c>
      <c r="W62" s="124"/>
    </row>
    <row r="63" spans="1:23" x14ac:dyDescent="0.3">
      <c r="A63" s="193"/>
      <c r="B63" s="195" t="s">
        <v>231</v>
      </c>
      <c r="C63" s="198"/>
      <c r="D63" s="197">
        <v>8</v>
      </c>
      <c r="E63" s="197" t="s">
        <v>168</v>
      </c>
      <c r="F63" s="197" t="s">
        <v>166</v>
      </c>
      <c r="G63" s="197" t="s">
        <v>93</v>
      </c>
      <c r="H63" s="245">
        <v>135</v>
      </c>
      <c r="I63" s="197" t="s">
        <v>43</v>
      </c>
      <c r="J63" s="197" t="s">
        <v>44</v>
      </c>
      <c r="K63" s="225" t="s">
        <v>114</v>
      </c>
      <c r="L63" s="85" t="s">
        <v>53</v>
      </c>
      <c r="M63" s="222" t="s">
        <v>69</v>
      </c>
      <c r="N63" s="222" t="s">
        <v>69</v>
      </c>
      <c r="O63" s="87">
        <v>45019</v>
      </c>
      <c r="P63" s="87">
        <f>O63+30</f>
        <v>45049</v>
      </c>
      <c r="Q63" s="87">
        <f>P63+15</f>
        <v>45064</v>
      </c>
      <c r="R63" s="87">
        <f>Q63+7</f>
        <v>45071</v>
      </c>
      <c r="S63" s="110">
        <f>R63+5</f>
        <v>45076</v>
      </c>
      <c r="T63" s="78" t="s">
        <v>119</v>
      </c>
      <c r="U63" s="110">
        <f>S63+20</f>
        <v>45096</v>
      </c>
      <c r="V63" s="78">
        <f>U63+90</f>
        <v>45186</v>
      </c>
      <c r="W63" s="124"/>
    </row>
    <row r="64" spans="1:23" x14ac:dyDescent="0.3">
      <c r="A64" s="193"/>
      <c r="B64" s="195"/>
      <c r="C64" s="198"/>
      <c r="D64" s="198"/>
      <c r="E64" s="198"/>
      <c r="F64" s="198"/>
      <c r="G64" s="198"/>
      <c r="H64" s="245"/>
      <c r="I64" s="198"/>
      <c r="J64" s="198"/>
      <c r="K64" s="226"/>
      <c r="L64" s="89" t="s">
        <v>21</v>
      </c>
      <c r="M64" s="223"/>
      <c r="N64" s="223"/>
      <c r="O64" s="87">
        <v>45236</v>
      </c>
      <c r="P64" s="87">
        <f>O64+30</f>
        <v>45266</v>
      </c>
      <c r="Q64" s="87">
        <f>P64+20</f>
        <v>45286</v>
      </c>
      <c r="R64" s="87">
        <f>Q64+7</f>
        <v>45293</v>
      </c>
      <c r="S64" s="110">
        <f>R64+5</f>
        <v>45298</v>
      </c>
      <c r="T64" s="78" t="s">
        <v>119</v>
      </c>
      <c r="U64" s="110">
        <f>S64+20</f>
        <v>45318</v>
      </c>
      <c r="V64" s="78">
        <f>U64+90</f>
        <v>45408</v>
      </c>
      <c r="W64" s="124"/>
    </row>
    <row r="65" spans="1:23" ht="17.25" thickBot="1" x14ac:dyDescent="0.35">
      <c r="A65" s="193"/>
      <c r="B65" s="195"/>
      <c r="C65" s="198"/>
      <c r="D65" s="198"/>
      <c r="E65" s="198"/>
      <c r="F65" s="198"/>
      <c r="G65" s="198"/>
      <c r="H65" s="245"/>
      <c r="I65" s="198"/>
      <c r="J65" s="198"/>
      <c r="K65" s="226"/>
      <c r="L65" s="236" t="s">
        <v>63</v>
      </c>
      <c r="M65" s="223"/>
      <c r="N65" s="223"/>
      <c r="O65" s="222">
        <v>45286</v>
      </c>
      <c r="P65" s="222">
        <v>45336</v>
      </c>
      <c r="Q65" s="225">
        <v>45411</v>
      </c>
      <c r="R65" s="225">
        <v>45437</v>
      </c>
      <c r="S65" s="231" t="s">
        <v>169</v>
      </c>
      <c r="T65" s="232"/>
      <c r="U65" s="232"/>
      <c r="V65" s="233"/>
      <c r="W65" s="124"/>
    </row>
    <row r="66" spans="1:23" ht="39" thickBot="1" x14ac:dyDescent="0.35">
      <c r="A66" s="193"/>
      <c r="B66" s="195"/>
      <c r="C66" s="198"/>
      <c r="D66" s="198"/>
      <c r="E66" s="198"/>
      <c r="F66" s="198"/>
      <c r="G66" s="198"/>
      <c r="H66" s="245"/>
      <c r="I66" s="198"/>
      <c r="J66" s="198"/>
      <c r="K66" s="226"/>
      <c r="L66" s="237"/>
      <c r="M66" s="223"/>
      <c r="N66" s="223"/>
      <c r="O66" s="223"/>
      <c r="P66" s="223"/>
      <c r="Q66" s="226"/>
      <c r="R66" s="226"/>
      <c r="S66" s="110">
        <v>45478</v>
      </c>
      <c r="T66" s="78" t="s">
        <v>177</v>
      </c>
      <c r="U66" s="110">
        <v>45518</v>
      </c>
      <c r="V66" s="78" t="s">
        <v>201</v>
      </c>
      <c r="W66" s="175" t="s">
        <v>245</v>
      </c>
    </row>
    <row r="67" spans="1:23" x14ac:dyDescent="0.3">
      <c r="A67" s="193"/>
      <c r="B67" s="195"/>
      <c r="C67" s="198"/>
      <c r="D67" s="198"/>
      <c r="E67" s="198"/>
      <c r="F67" s="198"/>
      <c r="G67" s="198"/>
      <c r="H67" s="245"/>
      <c r="I67" s="198"/>
      <c r="J67" s="198"/>
      <c r="K67" s="226"/>
      <c r="L67" s="237"/>
      <c r="M67" s="223"/>
      <c r="N67" s="223"/>
      <c r="O67" s="223"/>
      <c r="P67" s="223"/>
      <c r="Q67" s="226"/>
      <c r="R67" s="226"/>
      <c r="S67" s="110">
        <v>45477</v>
      </c>
      <c r="T67" s="78" t="s">
        <v>173</v>
      </c>
      <c r="U67" s="110">
        <v>45478</v>
      </c>
      <c r="V67" s="78">
        <v>45867</v>
      </c>
      <c r="W67" s="124"/>
    </row>
    <row r="68" spans="1:23" x14ac:dyDescent="0.3">
      <c r="A68" s="193"/>
      <c r="B68" s="195"/>
      <c r="C68" s="198"/>
      <c r="D68" s="198"/>
      <c r="E68" s="198"/>
      <c r="F68" s="198"/>
      <c r="G68" s="198"/>
      <c r="H68" s="245"/>
      <c r="I68" s="198"/>
      <c r="J68" s="198"/>
      <c r="K68" s="226"/>
      <c r="L68" s="237"/>
      <c r="M68" s="223"/>
      <c r="N68" s="223"/>
      <c r="O68" s="223"/>
      <c r="P68" s="223"/>
      <c r="Q68" s="226"/>
      <c r="R68" s="226"/>
      <c r="S68" s="231" t="s">
        <v>169</v>
      </c>
      <c r="T68" s="232"/>
      <c r="U68" s="232"/>
      <c r="V68" s="233"/>
      <c r="W68" s="124"/>
    </row>
    <row r="69" spans="1:23" x14ac:dyDescent="0.3">
      <c r="A69" s="193"/>
      <c r="B69" s="195"/>
      <c r="C69" s="198"/>
      <c r="D69" s="198"/>
      <c r="E69" s="198"/>
      <c r="F69" s="198"/>
      <c r="G69" s="198"/>
      <c r="H69" s="245"/>
      <c r="I69" s="198"/>
      <c r="J69" s="198"/>
      <c r="K69" s="226"/>
      <c r="L69" s="237"/>
      <c r="M69" s="223"/>
      <c r="N69" s="223"/>
      <c r="O69" s="223"/>
      <c r="P69" s="223"/>
      <c r="Q69" s="226"/>
      <c r="R69" s="226"/>
      <c r="S69" s="231" t="s">
        <v>169</v>
      </c>
      <c r="T69" s="232"/>
      <c r="U69" s="232"/>
      <c r="V69" s="233"/>
      <c r="W69" s="124"/>
    </row>
    <row r="70" spans="1:23" x14ac:dyDescent="0.3">
      <c r="A70" s="193"/>
      <c r="B70" s="195"/>
      <c r="C70" s="198"/>
      <c r="D70" s="198"/>
      <c r="E70" s="198"/>
      <c r="F70" s="198"/>
      <c r="G70" s="198"/>
      <c r="H70" s="245"/>
      <c r="I70" s="198"/>
      <c r="J70" s="198"/>
      <c r="K70" s="226"/>
      <c r="L70" s="237"/>
      <c r="M70" s="223"/>
      <c r="N70" s="223"/>
      <c r="O70" s="223"/>
      <c r="P70" s="223"/>
      <c r="Q70" s="226"/>
      <c r="R70" s="226"/>
      <c r="S70" s="110">
        <v>45478</v>
      </c>
      <c r="T70" s="78" t="s">
        <v>176</v>
      </c>
      <c r="U70" s="110">
        <v>45489</v>
      </c>
      <c r="V70" s="78" t="s">
        <v>201</v>
      </c>
      <c r="W70" s="124"/>
    </row>
    <row r="71" spans="1:23" x14ac:dyDescent="0.3">
      <c r="A71" s="193"/>
      <c r="B71" s="195"/>
      <c r="C71" s="198"/>
      <c r="D71" s="198"/>
      <c r="E71" s="198"/>
      <c r="F71" s="198"/>
      <c r="G71" s="198"/>
      <c r="H71" s="245"/>
      <c r="I71" s="198"/>
      <c r="J71" s="198"/>
      <c r="K71" s="226"/>
      <c r="L71" s="237"/>
      <c r="M71" s="223"/>
      <c r="N71" s="223"/>
      <c r="O71" s="223"/>
      <c r="P71" s="223"/>
      <c r="Q71" s="226"/>
      <c r="R71" s="226"/>
      <c r="S71" s="110">
        <v>45477</v>
      </c>
      <c r="T71" s="78" t="s">
        <v>175</v>
      </c>
      <c r="U71" s="110">
        <v>45478</v>
      </c>
      <c r="V71" s="78" t="s">
        <v>201</v>
      </c>
      <c r="W71" s="124"/>
    </row>
    <row r="72" spans="1:23" x14ac:dyDescent="0.3">
      <c r="A72" s="193"/>
      <c r="B72" s="195"/>
      <c r="C72" s="198"/>
      <c r="D72" s="199"/>
      <c r="E72" s="199"/>
      <c r="F72" s="199"/>
      <c r="G72" s="199"/>
      <c r="H72" s="245"/>
      <c r="I72" s="199"/>
      <c r="J72" s="199"/>
      <c r="K72" s="227"/>
      <c r="L72" s="238"/>
      <c r="M72" s="224"/>
      <c r="N72" s="224"/>
      <c r="O72" s="224"/>
      <c r="P72" s="224"/>
      <c r="Q72" s="227"/>
      <c r="R72" s="227"/>
      <c r="S72" s="110">
        <v>45477</v>
      </c>
      <c r="T72" s="78" t="s">
        <v>174</v>
      </c>
      <c r="U72" s="110">
        <v>45478</v>
      </c>
      <c r="V72" s="78">
        <v>45867</v>
      </c>
      <c r="W72" s="124"/>
    </row>
    <row r="73" spans="1:23" x14ac:dyDescent="0.3">
      <c r="A73" s="193"/>
      <c r="B73" s="200" t="s">
        <v>232</v>
      </c>
      <c r="C73" s="198"/>
      <c r="D73" s="197">
        <v>1</v>
      </c>
      <c r="E73" s="197" t="s">
        <v>213</v>
      </c>
      <c r="F73" s="197" t="s">
        <v>58</v>
      </c>
      <c r="G73" s="197" t="s">
        <v>93</v>
      </c>
      <c r="H73" s="239">
        <v>359</v>
      </c>
      <c r="I73" s="197" t="s">
        <v>43</v>
      </c>
      <c r="J73" s="197" t="s">
        <v>44</v>
      </c>
      <c r="K73" s="144"/>
      <c r="L73" s="85" t="s">
        <v>53</v>
      </c>
      <c r="M73" s="222" t="s">
        <v>69</v>
      </c>
      <c r="N73" s="222" t="s">
        <v>69</v>
      </c>
      <c r="O73" s="142">
        <v>45693</v>
      </c>
      <c r="P73" s="142">
        <f>O73+30</f>
        <v>45723</v>
      </c>
      <c r="Q73" s="145">
        <f>P73+15</f>
        <v>45738</v>
      </c>
      <c r="R73" s="145">
        <f>Q73+7</f>
        <v>45745</v>
      </c>
      <c r="S73" s="110">
        <f>R73+5</f>
        <v>45750</v>
      </c>
      <c r="T73" s="78" t="s">
        <v>119</v>
      </c>
      <c r="U73" s="110">
        <f>S73+20</f>
        <v>45770</v>
      </c>
      <c r="V73" s="78">
        <f>U73+60</f>
        <v>45830</v>
      </c>
      <c r="W73" s="239" t="s">
        <v>256</v>
      </c>
    </row>
    <row r="74" spans="1:23" x14ac:dyDescent="0.3">
      <c r="A74" s="193"/>
      <c r="B74" s="201"/>
      <c r="C74" s="198"/>
      <c r="D74" s="198"/>
      <c r="E74" s="198"/>
      <c r="F74" s="198"/>
      <c r="G74" s="198"/>
      <c r="H74" s="239"/>
      <c r="I74" s="198"/>
      <c r="J74" s="198"/>
      <c r="K74" s="144" t="s">
        <v>114</v>
      </c>
      <c r="L74" s="89" t="s">
        <v>210</v>
      </c>
      <c r="M74" s="223"/>
      <c r="N74" s="223"/>
      <c r="O74" s="145">
        <v>45818</v>
      </c>
      <c r="P74" s="145">
        <f>O74+30</f>
        <v>45848</v>
      </c>
      <c r="Q74" s="145">
        <f>P74+15</f>
        <v>45863</v>
      </c>
      <c r="R74" s="145">
        <f>Q74+7</f>
        <v>45870</v>
      </c>
      <c r="S74" s="110">
        <f>R74+5</f>
        <v>45875</v>
      </c>
      <c r="T74" s="78" t="s">
        <v>119</v>
      </c>
      <c r="U74" s="110">
        <f>S74+20</f>
        <v>45895</v>
      </c>
      <c r="V74" s="78">
        <f>U74+60</f>
        <v>45955</v>
      </c>
      <c r="W74" s="239"/>
    </row>
    <row r="75" spans="1:23" x14ac:dyDescent="0.3">
      <c r="A75" s="193"/>
      <c r="B75" s="201"/>
      <c r="C75" s="198"/>
      <c r="D75" s="198"/>
      <c r="E75" s="198"/>
      <c r="F75" s="198"/>
      <c r="G75" s="198"/>
      <c r="H75" s="239"/>
      <c r="I75" s="198"/>
      <c r="J75" s="198"/>
      <c r="K75" s="144"/>
      <c r="L75" s="89" t="s">
        <v>211</v>
      </c>
      <c r="M75" s="223"/>
      <c r="N75" s="223"/>
      <c r="O75" s="145">
        <v>46296</v>
      </c>
      <c r="P75" s="145">
        <f>O75+30</f>
        <v>46326</v>
      </c>
      <c r="Q75" s="145">
        <f>P75+15</f>
        <v>46341</v>
      </c>
      <c r="R75" s="145">
        <f>Q75+7</f>
        <v>46348</v>
      </c>
      <c r="S75" s="110">
        <f>R75+5</f>
        <v>46353</v>
      </c>
      <c r="T75" s="78" t="s">
        <v>119</v>
      </c>
      <c r="U75" s="110">
        <f>S75+20</f>
        <v>46373</v>
      </c>
      <c r="V75" s="78">
        <f>U75+60</f>
        <v>46433</v>
      </c>
      <c r="W75" s="239"/>
    </row>
    <row r="76" spans="1:23" x14ac:dyDescent="0.3">
      <c r="A76" s="193"/>
      <c r="B76" s="218"/>
      <c r="C76" s="199"/>
      <c r="D76" s="199"/>
      <c r="E76" s="199"/>
      <c r="F76" s="199"/>
      <c r="G76" s="199"/>
      <c r="H76" s="240"/>
      <c r="I76" s="199"/>
      <c r="J76" s="199"/>
      <c r="K76" s="144"/>
      <c r="L76" s="89" t="s">
        <v>63</v>
      </c>
      <c r="M76" s="224"/>
      <c r="N76" s="224"/>
      <c r="O76" s="142"/>
      <c r="P76" s="142"/>
      <c r="Q76" s="145"/>
      <c r="R76" s="145"/>
      <c r="S76" s="110"/>
      <c r="T76" s="78"/>
      <c r="U76" s="110"/>
      <c r="V76" s="78"/>
      <c r="W76" s="240"/>
    </row>
    <row r="77" spans="1:23" x14ac:dyDescent="0.3">
      <c r="A77" s="193"/>
      <c r="B77" s="195" t="s">
        <v>233</v>
      </c>
      <c r="C77" s="197" t="s">
        <v>42</v>
      </c>
      <c r="D77" s="197">
        <v>1</v>
      </c>
      <c r="E77" s="197" t="s">
        <v>78</v>
      </c>
      <c r="F77" s="197" t="s">
        <v>58</v>
      </c>
      <c r="G77" s="197" t="s">
        <v>93</v>
      </c>
      <c r="H77" s="219">
        <v>90</v>
      </c>
      <c r="I77" s="197" t="s">
        <v>43</v>
      </c>
      <c r="J77" s="197" t="s">
        <v>44</v>
      </c>
      <c r="K77" s="215" t="s">
        <v>114</v>
      </c>
      <c r="L77" s="85" t="s">
        <v>53</v>
      </c>
      <c r="M77" s="222" t="s">
        <v>69</v>
      </c>
      <c r="N77" s="222" t="s">
        <v>69</v>
      </c>
      <c r="O77" s="87">
        <v>45049</v>
      </c>
      <c r="P77" s="87">
        <f>O77+30</f>
        <v>45079</v>
      </c>
      <c r="Q77" s="87">
        <f>P77+15</f>
        <v>45094</v>
      </c>
      <c r="R77" s="87">
        <f>Q77+7</f>
        <v>45101</v>
      </c>
      <c r="S77" s="87">
        <f>R77+5</f>
        <v>45106</v>
      </c>
      <c r="T77" s="90" t="s">
        <v>119</v>
      </c>
      <c r="U77" s="87">
        <f>S77+20</f>
        <v>45126</v>
      </c>
      <c r="V77" s="90">
        <f>U77+180</f>
        <v>45306</v>
      </c>
      <c r="W77" s="124"/>
    </row>
    <row r="78" spans="1:23" x14ac:dyDescent="0.3">
      <c r="A78" s="193"/>
      <c r="B78" s="195"/>
      <c r="C78" s="198"/>
      <c r="D78" s="198"/>
      <c r="E78" s="198"/>
      <c r="F78" s="198"/>
      <c r="G78" s="198"/>
      <c r="H78" s="220"/>
      <c r="I78" s="198"/>
      <c r="J78" s="198"/>
      <c r="K78" s="216"/>
      <c r="L78" s="89" t="s">
        <v>210</v>
      </c>
      <c r="M78" s="223"/>
      <c r="N78" s="223"/>
      <c r="O78" s="87">
        <v>45667</v>
      </c>
      <c r="P78" s="87">
        <f>O78+30</f>
        <v>45697</v>
      </c>
      <c r="Q78" s="87">
        <f>P78+20</f>
        <v>45717</v>
      </c>
      <c r="R78" s="87">
        <f>Q78+7</f>
        <v>45724</v>
      </c>
      <c r="S78" s="87">
        <f>R78+5</f>
        <v>45729</v>
      </c>
      <c r="T78" s="90" t="s">
        <v>119</v>
      </c>
      <c r="U78" s="87">
        <f>S78+20</f>
        <v>45749</v>
      </c>
      <c r="V78" s="90">
        <f>U78+180</f>
        <v>45929</v>
      </c>
      <c r="W78" s="124"/>
    </row>
    <row r="79" spans="1:23" x14ac:dyDescent="0.3">
      <c r="A79" s="193"/>
      <c r="B79" s="195"/>
      <c r="C79" s="198"/>
      <c r="D79" s="198"/>
      <c r="E79" s="198"/>
      <c r="F79" s="198"/>
      <c r="G79" s="198"/>
      <c r="H79" s="220"/>
      <c r="I79" s="198"/>
      <c r="J79" s="198"/>
      <c r="K79" s="216"/>
      <c r="L79" s="89" t="s">
        <v>211</v>
      </c>
      <c r="M79" s="223"/>
      <c r="N79" s="223"/>
      <c r="O79" s="110">
        <v>45810</v>
      </c>
      <c r="P79" s="110">
        <f>O79+30</f>
        <v>45840</v>
      </c>
      <c r="Q79" s="110">
        <f>P79+20</f>
        <v>45860</v>
      </c>
      <c r="R79" s="110">
        <f>Q79+7</f>
        <v>45867</v>
      </c>
      <c r="S79" s="110">
        <f>R79+5</f>
        <v>45872</v>
      </c>
      <c r="T79" s="78" t="s">
        <v>119</v>
      </c>
      <c r="U79" s="110">
        <f>S79+20</f>
        <v>45892</v>
      </c>
      <c r="V79" s="78">
        <f>U79+180</f>
        <v>46072</v>
      </c>
      <c r="W79" s="124"/>
    </row>
    <row r="80" spans="1:23" x14ac:dyDescent="0.3">
      <c r="A80" s="193"/>
      <c r="B80" s="195"/>
      <c r="C80" s="198"/>
      <c r="D80" s="198"/>
      <c r="E80" s="198"/>
      <c r="F80" s="198"/>
      <c r="G80" s="198"/>
      <c r="H80" s="220"/>
      <c r="I80" s="198"/>
      <c r="J80" s="198"/>
      <c r="K80" s="216"/>
      <c r="L80" s="89" t="s">
        <v>239</v>
      </c>
      <c r="M80" s="223"/>
      <c r="N80" s="223"/>
      <c r="O80" s="110">
        <v>46389</v>
      </c>
      <c r="P80" s="110">
        <f>O80+30</f>
        <v>46419</v>
      </c>
      <c r="Q80" s="110">
        <f>P80+20</f>
        <v>46439</v>
      </c>
      <c r="R80" s="110">
        <f>Q80+7</f>
        <v>46446</v>
      </c>
      <c r="S80" s="110">
        <f>R80+5</f>
        <v>46451</v>
      </c>
      <c r="T80" s="78" t="s">
        <v>119</v>
      </c>
      <c r="U80" s="110">
        <f>S80+20</f>
        <v>46471</v>
      </c>
      <c r="V80" s="78">
        <f>U80+180</f>
        <v>46651</v>
      </c>
      <c r="W80" s="124"/>
    </row>
    <row r="81" spans="1:23" x14ac:dyDescent="0.3">
      <c r="A81" s="193"/>
      <c r="B81" s="195"/>
      <c r="C81" s="199"/>
      <c r="D81" s="199"/>
      <c r="E81" s="199"/>
      <c r="F81" s="199"/>
      <c r="G81" s="199"/>
      <c r="H81" s="221"/>
      <c r="I81" s="199"/>
      <c r="J81" s="199"/>
      <c r="K81" s="217"/>
      <c r="L81" s="89" t="s">
        <v>63</v>
      </c>
      <c r="M81" s="224"/>
      <c r="N81" s="224"/>
      <c r="O81" s="87"/>
      <c r="P81" s="87"/>
      <c r="Q81" s="87"/>
      <c r="R81" s="87"/>
      <c r="S81" s="87"/>
      <c r="T81" s="90"/>
      <c r="U81" s="87"/>
      <c r="V81" s="90"/>
      <c r="W81" s="124"/>
    </row>
    <row r="82" spans="1:23" x14ac:dyDescent="0.3">
      <c r="A82" s="193"/>
      <c r="B82" s="195" t="s">
        <v>150</v>
      </c>
      <c r="C82" s="197" t="s">
        <v>259</v>
      </c>
      <c r="D82" s="197" t="s">
        <v>188</v>
      </c>
      <c r="E82" s="197" t="s">
        <v>258</v>
      </c>
      <c r="F82" s="197" t="s">
        <v>58</v>
      </c>
      <c r="G82" s="197" t="s">
        <v>93</v>
      </c>
      <c r="H82" s="219">
        <v>22</v>
      </c>
      <c r="I82" s="202" t="s">
        <v>190</v>
      </c>
      <c r="J82" s="197" t="s">
        <v>44</v>
      </c>
      <c r="K82" s="215" t="s">
        <v>114</v>
      </c>
      <c r="L82" s="85" t="s">
        <v>53</v>
      </c>
      <c r="M82" s="222" t="s">
        <v>69</v>
      </c>
      <c r="N82" s="222" t="s">
        <v>69</v>
      </c>
      <c r="O82" s="87">
        <v>45662</v>
      </c>
      <c r="P82" s="87">
        <f t="shared" ref="P82:Q84" si="0">O82+20</f>
        <v>45682</v>
      </c>
      <c r="Q82" s="87">
        <f t="shared" si="0"/>
        <v>45702</v>
      </c>
      <c r="R82" s="87">
        <f>Q82+7</f>
        <v>45709</v>
      </c>
      <c r="S82" s="87">
        <f>R82+5</f>
        <v>45714</v>
      </c>
      <c r="T82" s="90" t="s">
        <v>119</v>
      </c>
      <c r="U82" s="87">
        <f>S82+20</f>
        <v>45734</v>
      </c>
      <c r="V82" s="90">
        <f>U82+30</f>
        <v>45764</v>
      </c>
      <c r="W82" s="124"/>
    </row>
    <row r="83" spans="1:23" x14ac:dyDescent="0.3">
      <c r="A83" s="193"/>
      <c r="B83" s="195"/>
      <c r="C83" s="198"/>
      <c r="D83" s="198"/>
      <c r="E83" s="198"/>
      <c r="F83" s="198"/>
      <c r="G83" s="198"/>
      <c r="H83" s="220"/>
      <c r="I83" s="203"/>
      <c r="J83" s="198"/>
      <c r="K83" s="216"/>
      <c r="L83" s="89" t="s">
        <v>21</v>
      </c>
      <c r="M83" s="223"/>
      <c r="N83" s="223"/>
      <c r="O83" s="110">
        <v>45961</v>
      </c>
      <c r="P83" s="87">
        <f t="shared" si="0"/>
        <v>45981</v>
      </c>
      <c r="Q83" s="87">
        <f t="shared" si="0"/>
        <v>46001</v>
      </c>
      <c r="R83" s="87">
        <f>Q83+7</f>
        <v>46008</v>
      </c>
      <c r="S83" s="87">
        <f>R83+5</f>
        <v>46013</v>
      </c>
      <c r="T83" s="90" t="s">
        <v>119</v>
      </c>
      <c r="U83" s="87">
        <f>S83+20</f>
        <v>46033</v>
      </c>
      <c r="V83" s="90">
        <f>U83+30</f>
        <v>46063</v>
      </c>
      <c r="W83" s="124"/>
    </row>
    <row r="84" spans="1:23" x14ac:dyDescent="0.3">
      <c r="A84" s="193"/>
      <c r="B84" s="195"/>
      <c r="C84" s="198"/>
      <c r="D84" s="198"/>
      <c r="E84" s="198"/>
      <c r="F84" s="198"/>
      <c r="G84" s="198"/>
      <c r="H84" s="220"/>
      <c r="I84" s="203"/>
      <c r="J84" s="198"/>
      <c r="K84" s="216"/>
      <c r="L84" s="89"/>
      <c r="M84" s="223"/>
      <c r="N84" s="223"/>
      <c r="O84" s="110">
        <f>O83+360</f>
        <v>46321</v>
      </c>
      <c r="P84" s="87">
        <f t="shared" si="0"/>
        <v>46341</v>
      </c>
      <c r="Q84" s="87">
        <f t="shared" si="0"/>
        <v>46361</v>
      </c>
      <c r="R84" s="87">
        <f>Q84+7</f>
        <v>46368</v>
      </c>
      <c r="S84" s="87">
        <f>R84+5</f>
        <v>46373</v>
      </c>
      <c r="T84" s="90" t="s">
        <v>119</v>
      </c>
      <c r="U84" s="87">
        <f>S84+20</f>
        <v>46393</v>
      </c>
      <c r="V84" s="90">
        <f>U84+30</f>
        <v>46423</v>
      </c>
      <c r="W84" s="124"/>
    </row>
    <row r="85" spans="1:23" x14ac:dyDescent="0.3">
      <c r="A85" s="193"/>
      <c r="B85" s="195"/>
      <c r="C85" s="199"/>
      <c r="D85" s="199"/>
      <c r="E85" s="199"/>
      <c r="F85" s="199"/>
      <c r="G85" s="199"/>
      <c r="H85" s="221"/>
      <c r="I85" s="204"/>
      <c r="J85" s="199"/>
      <c r="K85" s="217"/>
      <c r="L85" s="89" t="s">
        <v>63</v>
      </c>
      <c r="M85" s="224"/>
      <c r="N85" s="224"/>
      <c r="O85" s="87"/>
      <c r="P85" s="87"/>
      <c r="Q85" s="87"/>
      <c r="R85" s="87"/>
      <c r="S85" s="87"/>
      <c r="T85" s="90"/>
      <c r="U85" s="87"/>
      <c r="V85" s="90"/>
      <c r="W85" s="124"/>
    </row>
    <row r="86" spans="1:23" x14ac:dyDescent="0.3">
      <c r="A86" s="193"/>
      <c r="B86" s="195" t="s">
        <v>151</v>
      </c>
      <c r="C86" s="197" t="s">
        <v>219</v>
      </c>
      <c r="D86" s="197" t="s">
        <v>189</v>
      </c>
      <c r="E86" s="197" t="s">
        <v>184</v>
      </c>
      <c r="F86" s="197" t="s">
        <v>58</v>
      </c>
      <c r="G86" s="197" t="s">
        <v>93</v>
      </c>
      <c r="H86" s="219">
        <v>106</v>
      </c>
      <c r="I86" s="202" t="s">
        <v>43</v>
      </c>
      <c r="J86" s="197" t="s">
        <v>44</v>
      </c>
      <c r="K86" s="215" t="s">
        <v>114</v>
      </c>
      <c r="L86" s="85" t="s">
        <v>53</v>
      </c>
      <c r="M86" s="222" t="s">
        <v>69</v>
      </c>
      <c r="N86" s="222" t="s">
        <v>69</v>
      </c>
      <c r="O86" s="87">
        <v>45651</v>
      </c>
      <c r="P86" s="87">
        <f>O86+30</f>
        <v>45681</v>
      </c>
      <c r="Q86" s="87">
        <f>P86+20</f>
        <v>45701</v>
      </c>
      <c r="R86" s="87">
        <f>Q86+7</f>
        <v>45708</v>
      </c>
      <c r="S86" s="87">
        <f>R86+5</f>
        <v>45713</v>
      </c>
      <c r="T86" s="90" t="s">
        <v>119</v>
      </c>
      <c r="U86" s="87">
        <f>S86+20</f>
        <v>45733</v>
      </c>
      <c r="V86" s="90">
        <f>U86+30</f>
        <v>45763</v>
      </c>
      <c r="W86" s="124"/>
    </row>
    <row r="87" spans="1:23" x14ac:dyDescent="0.3">
      <c r="A87" s="193"/>
      <c r="B87" s="195"/>
      <c r="C87" s="198"/>
      <c r="D87" s="198"/>
      <c r="E87" s="198"/>
      <c r="F87" s="198"/>
      <c r="G87" s="198"/>
      <c r="H87" s="220"/>
      <c r="I87" s="203"/>
      <c r="J87" s="198"/>
      <c r="K87" s="216"/>
      <c r="L87" s="89" t="s">
        <v>21</v>
      </c>
      <c r="M87" s="223"/>
      <c r="N87" s="223"/>
      <c r="O87" s="110">
        <v>45841</v>
      </c>
      <c r="P87" s="87">
        <f>O87+20</f>
        <v>45861</v>
      </c>
      <c r="Q87" s="87">
        <f>P87+20</f>
        <v>45881</v>
      </c>
      <c r="R87" s="87">
        <f>Q87+7</f>
        <v>45888</v>
      </c>
      <c r="S87" s="87">
        <f>R87+5</f>
        <v>45893</v>
      </c>
      <c r="T87" s="90" t="s">
        <v>119</v>
      </c>
      <c r="U87" s="87">
        <f>S87+20</f>
        <v>45913</v>
      </c>
      <c r="V87" s="90">
        <f>U87+30</f>
        <v>45943</v>
      </c>
      <c r="W87" s="124"/>
    </row>
    <row r="88" spans="1:23" x14ac:dyDescent="0.3">
      <c r="A88" s="193"/>
      <c r="B88" s="195"/>
      <c r="C88" s="198"/>
      <c r="D88" s="198"/>
      <c r="E88" s="198"/>
      <c r="F88" s="198"/>
      <c r="G88" s="198"/>
      <c r="H88" s="220"/>
      <c r="I88" s="203"/>
      <c r="J88" s="198"/>
      <c r="K88" s="216"/>
      <c r="L88" s="89" t="s">
        <v>211</v>
      </c>
      <c r="M88" s="223"/>
      <c r="N88" s="223"/>
      <c r="O88" s="110">
        <v>46266</v>
      </c>
      <c r="P88" s="87">
        <f>O88+20</f>
        <v>46286</v>
      </c>
      <c r="Q88" s="87">
        <f>P88+20</f>
        <v>46306</v>
      </c>
      <c r="R88" s="87">
        <f>Q88+7</f>
        <v>46313</v>
      </c>
      <c r="S88" s="87">
        <f>R88+5</f>
        <v>46318</v>
      </c>
      <c r="T88" s="90" t="s">
        <v>119</v>
      </c>
      <c r="U88" s="87">
        <f>S88+20</f>
        <v>46338</v>
      </c>
      <c r="V88" s="90">
        <f>U88+60</f>
        <v>46398</v>
      </c>
      <c r="W88" s="124"/>
    </row>
    <row r="89" spans="1:23" x14ac:dyDescent="0.3">
      <c r="A89" s="193"/>
      <c r="B89" s="195"/>
      <c r="C89" s="199"/>
      <c r="D89" s="199"/>
      <c r="E89" s="199"/>
      <c r="F89" s="199"/>
      <c r="G89" s="199"/>
      <c r="H89" s="221"/>
      <c r="I89" s="204"/>
      <c r="J89" s="199"/>
      <c r="K89" s="217"/>
      <c r="L89" s="89" t="s">
        <v>63</v>
      </c>
      <c r="M89" s="224"/>
      <c r="N89" s="224"/>
      <c r="O89" s="87"/>
      <c r="P89" s="87"/>
      <c r="Q89" s="87"/>
      <c r="R89" s="87"/>
      <c r="S89" s="87"/>
      <c r="T89" s="90"/>
      <c r="U89" s="87"/>
      <c r="V89" s="90"/>
      <c r="W89" s="124"/>
    </row>
    <row r="90" spans="1:23" x14ac:dyDescent="0.3">
      <c r="A90" s="193"/>
      <c r="B90" s="195" t="s">
        <v>153</v>
      </c>
      <c r="C90" s="197" t="s">
        <v>220</v>
      </c>
      <c r="D90" s="206">
        <v>1</v>
      </c>
      <c r="E90" s="197" t="s">
        <v>185</v>
      </c>
      <c r="F90" s="197" t="s">
        <v>58</v>
      </c>
      <c r="G90" s="197" t="s">
        <v>93</v>
      </c>
      <c r="H90" s="276">
        <v>5</v>
      </c>
      <c r="I90" s="202" t="s">
        <v>190</v>
      </c>
      <c r="J90" s="197" t="s">
        <v>44</v>
      </c>
      <c r="K90" s="215" t="s">
        <v>114</v>
      </c>
      <c r="L90" s="85" t="s">
        <v>53</v>
      </c>
      <c r="M90" s="222" t="s">
        <v>69</v>
      </c>
      <c r="N90" s="222" t="s">
        <v>69</v>
      </c>
      <c r="O90" s="87">
        <v>45656</v>
      </c>
      <c r="P90" s="87">
        <f t="shared" ref="P90:Q92" si="1">O90+20</f>
        <v>45676</v>
      </c>
      <c r="Q90" s="87">
        <f t="shared" si="1"/>
        <v>45696</v>
      </c>
      <c r="R90" s="87">
        <f>Q90+7</f>
        <v>45703</v>
      </c>
      <c r="S90" s="87">
        <f>R90+5</f>
        <v>45708</v>
      </c>
      <c r="T90" s="90" t="s">
        <v>119</v>
      </c>
      <c r="U90" s="87">
        <f>S90+20</f>
        <v>45728</v>
      </c>
      <c r="V90" s="90">
        <f>U90+30</f>
        <v>45758</v>
      </c>
      <c r="W90" s="124"/>
    </row>
    <row r="91" spans="1:23" x14ac:dyDescent="0.3">
      <c r="A91" s="193"/>
      <c r="B91" s="195"/>
      <c r="C91" s="198"/>
      <c r="D91" s="206"/>
      <c r="E91" s="198"/>
      <c r="F91" s="198"/>
      <c r="G91" s="198"/>
      <c r="H91" s="277"/>
      <c r="I91" s="203"/>
      <c r="J91" s="198"/>
      <c r="K91" s="216"/>
      <c r="L91" s="89" t="s">
        <v>21</v>
      </c>
      <c r="M91" s="223"/>
      <c r="N91" s="223"/>
      <c r="O91" s="87">
        <v>45879</v>
      </c>
      <c r="P91" s="87">
        <f t="shared" si="1"/>
        <v>45899</v>
      </c>
      <c r="Q91" s="87">
        <f t="shared" si="1"/>
        <v>45919</v>
      </c>
      <c r="R91" s="87">
        <f>Q91+7</f>
        <v>45926</v>
      </c>
      <c r="S91" s="87">
        <f>R91+5</f>
        <v>45931</v>
      </c>
      <c r="T91" s="90" t="s">
        <v>119</v>
      </c>
      <c r="U91" s="87">
        <f>S91+20</f>
        <v>45951</v>
      </c>
      <c r="V91" s="90">
        <f>U91+30</f>
        <v>45981</v>
      </c>
      <c r="W91" s="124"/>
    </row>
    <row r="92" spans="1:23" x14ac:dyDescent="0.3">
      <c r="A92" s="193"/>
      <c r="B92" s="195"/>
      <c r="C92" s="198"/>
      <c r="D92" s="206"/>
      <c r="E92" s="198"/>
      <c r="F92" s="198"/>
      <c r="G92" s="198"/>
      <c r="H92" s="277"/>
      <c r="I92" s="203"/>
      <c r="J92" s="198"/>
      <c r="K92" s="216"/>
      <c r="L92" s="89" t="s">
        <v>211</v>
      </c>
      <c r="M92" s="223"/>
      <c r="N92" s="223"/>
      <c r="O92" s="87">
        <v>46327</v>
      </c>
      <c r="P92" s="87">
        <f t="shared" si="1"/>
        <v>46347</v>
      </c>
      <c r="Q92" s="87">
        <f t="shared" si="1"/>
        <v>46367</v>
      </c>
      <c r="R92" s="87">
        <f>Q92+7</f>
        <v>46374</v>
      </c>
      <c r="S92" s="87">
        <f>R92+5</f>
        <v>46379</v>
      </c>
      <c r="T92" s="90" t="s">
        <v>119</v>
      </c>
      <c r="U92" s="87">
        <f>S92+20</f>
        <v>46399</v>
      </c>
      <c r="V92" s="90">
        <f>U92+30</f>
        <v>46429</v>
      </c>
      <c r="W92" s="124"/>
    </row>
    <row r="93" spans="1:23" x14ac:dyDescent="0.3">
      <c r="A93" s="193"/>
      <c r="B93" s="195"/>
      <c r="C93" s="199"/>
      <c r="D93" s="206"/>
      <c r="E93" s="199"/>
      <c r="F93" s="199"/>
      <c r="G93" s="199"/>
      <c r="H93" s="278"/>
      <c r="I93" s="204"/>
      <c r="J93" s="199"/>
      <c r="K93" s="217"/>
      <c r="L93" s="89" t="s">
        <v>63</v>
      </c>
      <c r="M93" s="224"/>
      <c r="N93" s="224"/>
      <c r="O93" s="87"/>
      <c r="P93" s="87"/>
      <c r="Q93" s="87"/>
      <c r="R93" s="87"/>
      <c r="S93" s="87"/>
      <c r="T93" s="90"/>
      <c r="U93" s="87"/>
      <c r="V93" s="90"/>
      <c r="W93" s="124"/>
    </row>
    <row r="94" spans="1:23" x14ac:dyDescent="0.3">
      <c r="A94" s="193"/>
      <c r="B94" s="195" t="s">
        <v>154</v>
      </c>
      <c r="C94" s="197" t="s">
        <v>221</v>
      </c>
      <c r="D94" s="206">
        <v>16</v>
      </c>
      <c r="E94" s="197" t="s">
        <v>186</v>
      </c>
      <c r="F94" s="197" t="s">
        <v>58</v>
      </c>
      <c r="G94" s="197" t="s">
        <v>93</v>
      </c>
      <c r="H94" s="219">
        <v>13</v>
      </c>
      <c r="I94" s="202" t="s">
        <v>190</v>
      </c>
      <c r="J94" s="197" t="s">
        <v>44</v>
      </c>
      <c r="K94" s="215" t="s">
        <v>114</v>
      </c>
      <c r="L94" s="85" t="s">
        <v>53</v>
      </c>
      <c r="M94" s="222" t="s">
        <v>69</v>
      </c>
      <c r="N94" s="222" t="s">
        <v>69</v>
      </c>
      <c r="O94" s="87">
        <v>45745</v>
      </c>
      <c r="P94" s="87">
        <f>O94+20</f>
        <v>45765</v>
      </c>
      <c r="Q94" s="87">
        <f>P94+20</f>
        <v>45785</v>
      </c>
      <c r="R94" s="87">
        <f>Q94+7</f>
        <v>45792</v>
      </c>
      <c r="S94" s="87">
        <f>R94+5</f>
        <v>45797</v>
      </c>
      <c r="T94" s="90" t="s">
        <v>119</v>
      </c>
      <c r="U94" s="87">
        <f>S94+20</f>
        <v>45817</v>
      </c>
      <c r="V94" s="90">
        <f>U94+30</f>
        <v>45847</v>
      </c>
      <c r="W94" s="124"/>
    </row>
    <row r="95" spans="1:23" x14ac:dyDescent="0.3">
      <c r="A95" s="193"/>
      <c r="B95" s="195"/>
      <c r="C95" s="198"/>
      <c r="D95" s="206"/>
      <c r="E95" s="198"/>
      <c r="F95" s="198"/>
      <c r="G95" s="198"/>
      <c r="H95" s="220"/>
      <c r="I95" s="203"/>
      <c r="J95" s="198"/>
      <c r="K95" s="216"/>
      <c r="L95" s="89" t="s">
        <v>21</v>
      </c>
      <c r="M95" s="223"/>
      <c r="N95" s="223"/>
      <c r="O95" s="110">
        <v>45810</v>
      </c>
      <c r="P95" s="110">
        <f>O95+30</f>
        <v>45840</v>
      </c>
      <c r="Q95" s="110">
        <f>P95+20</f>
        <v>45860</v>
      </c>
      <c r="R95" s="110">
        <f>Q95+7</f>
        <v>45867</v>
      </c>
      <c r="S95" s="110">
        <f>R95+5</f>
        <v>45872</v>
      </c>
      <c r="T95" s="78" t="s">
        <v>119</v>
      </c>
      <c r="U95" s="110">
        <f>S95+20</f>
        <v>45892</v>
      </c>
      <c r="V95" s="78">
        <f>U95+90</f>
        <v>45982</v>
      </c>
      <c r="W95" s="124"/>
    </row>
    <row r="96" spans="1:23" x14ac:dyDescent="0.3">
      <c r="A96" s="193"/>
      <c r="B96" s="195"/>
      <c r="C96" s="198"/>
      <c r="D96" s="206"/>
      <c r="E96" s="198"/>
      <c r="F96" s="198"/>
      <c r="G96" s="198"/>
      <c r="H96" s="220"/>
      <c r="I96" s="203"/>
      <c r="J96" s="198"/>
      <c r="K96" s="216"/>
      <c r="L96" s="89" t="s">
        <v>211</v>
      </c>
      <c r="M96" s="223"/>
      <c r="N96" s="223"/>
      <c r="O96" s="110">
        <v>46419</v>
      </c>
      <c r="P96" s="110">
        <f>O96+30</f>
        <v>46449</v>
      </c>
      <c r="Q96" s="110">
        <f>P96+20</f>
        <v>46469</v>
      </c>
      <c r="R96" s="110">
        <f>Q96+7</f>
        <v>46476</v>
      </c>
      <c r="S96" s="110">
        <f>R96+5</f>
        <v>46481</v>
      </c>
      <c r="T96" s="78" t="s">
        <v>119</v>
      </c>
      <c r="U96" s="110">
        <f>S96+20</f>
        <v>46501</v>
      </c>
      <c r="V96" s="78">
        <f>U96+90</f>
        <v>46591</v>
      </c>
      <c r="W96" s="124"/>
    </row>
    <row r="97" spans="1:23" x14ac:dyDescent="0.3">
      <c r="A97" s="193"/>
      <c r="B97" s="195"/>
      <c r="C97" s="199"/>
      <c r="D97" s="206"/>
      <c r="E97" s="199"/>
      <c r="F97" s="199"/>
      <c r="G97" s="199"/>
      <c r="H97" s="221"/>
      <c r="I97" s="204"/>
      <c r="J97" s="199"/>
      <c r="K97" s="217"/>
      <c r="L97" s="89" t="s">
        <v>63</v>
      </c>
      <c r="M97" s="224"/>
      <c r="N97" s="224"/>
      <c r="O97" s="87"/>
      <c r="P97" s="87"/>
      <c r="Q97" s="87"/>
      <c r="R97" s="87"/>
      <c r="S97" s="87"/>
      <c r="T97" s="90"/>
      <c r="U97" s="87"/>
      <c r="V97" s="90"/>
      <c r="W97" s="124"/>
    </row>
    <row r="98" spans="1:23" ht="16.5" customHeight="1" x14ac:dyDescent="0.3">
      <c r="A98" s="192" t="s">
        <v>47</v>
      </c>
      <c r="B98" s="195" t="s">
        <v>182</v>
      </c>
      <c r="C98" s="197" t="s">
        <v>137</v>
      </c>
      <c r="D98" s="197">
        <v>1</v>
      </c>
      <c r="E98" s="197" t="s">
        <v>138</v>
      </c>
      <c r="F98" s="197" t="s">
        <v>58</v>
      </c>
      <c r="G98" s="197" t="s">
        <v>93</v>
      </c>
      <c r="H98" s="219">
        <v>26400</v>
      </c>
      <c r="I98" s="197" t="s">
        <v>193</v>
      </c>
      <c r="J98" s="197" t="s">
        <v>44</v>
      </c>
      <c r="K98" s="197" t="s">
        <v>92</v>
      </c>
      <c r="L98" s="116" t="s">
        <v>53</v>
      </c>
      <c r="M98" s="11"/>
      <c r="N98" s="133"/>
      <c r="O98" s="133"/>
      <c r="P98" s="133"/>
      <c r="Q98" s="133"/>
      <c r="R98" s="133"/>
      <c r="S98" s="133"/>
      <c r="T98" s="133"/>
      <c r="U98" s="133"/>
      <c r="V98" s="133"/>
      <c r="W98" s="124"/>
    </row>
    <row r="99" spans="1:23" x14ac:dyDescent="0.3">
      <c r="A99" s="193"/>
      <c r="B99" s="195"/>
      <c r="C99" s="198"/>
      <c r="D99" s="198"/>
      <c r="E99" s="198"/>
      <c r="F99" s="198"/>
      <c r="G99" s="198"/>
      <c r="H99" s="220"/>
      <c r="I99" s="198"/>
      <c r="J99" s="198"/>
      <c r="K99" s="198"/>
      <c r="L99" s="6" t="s">
        <v>21</v>
      </c>
      <c r="M99" s="156" t="s">
        <v>193</v>
      </c>
      <c r="N99" s="133"/>
      <c r="O99" s="133"/>
      <c r="P99" s="133"/>
      <c r="Q99" s="133"/>
      <c r="R99" s="133"/>
      <c r="S99" s="87">
        <v>45440</v>
      </c>
      <c r="T99" s="133" t="s">
        <v>194</v>
      </c>
      <c r="U99" s="87">
        <v>45440</v>
      </c>
      <c r="V99" s="133">
        <v>45717</v>
      </c>
      <c r="W99" s="124"/>
    </row>
    <row r="100" spans="1:23" x14ac:dyDescent="0.3">
      <c r="A100" s="193"/>
      <c r="B100" s="195"/>
      <c r="C100" s="199"/>
      <c r="D100" s="199"/>
      <c r="E100" s="199"/>
      <c r="F100" s="199"/>
      <c r="G100" s="199"/>
      <c r="H100" s="221"/>
      <c r="I100" s="199"/>
      <c r="J100" s="199"/>
      <c r="K100" s="199"/>
      <c r="L100" s="6" t="s">
        <v>63</v>
      </c>
      <c r="M100" s="156"/>
      <c r="N100" s="133"/>
      <c r="O100" s="133"/>
      <c r="P100" s="133"/>
      <c r="Q100" s="133"/>
      <c r="R100" s="133"/>
      <c r="S100" s="133"/>
      <c r="T100" s="133"/>
      <c r="U100" s="133"/>
      <c r="V100" s="133"/>
      <c r="W100" s="124"/>
    </row>
    <row r="101" spans="1:23" x14ac:dyDescent="0.3">
      <c r="A101" s="193"/>
      <c r="B101" s="200" t="s">
        <v>266</v>
      </c>
      <c r="C101" s="197" t="s">
        <v>139</v>
      </c>
      <c r="D101" s="197">
        <v>3</v>
      </c>
      <c r="E101" s="197" t="s">
        <v>135</v>
      </c>
      <c r="F101" s="197" t="s">
        <v>142</v>
      </c>
      <c r="G101" s="197" t="s">
        <v>93</v>
      </c>
      <c r="H101" s="219">
        <f>33000</f>
        <v>33000</v>
      </c>
      <c r="I101" s="197" t="s">
        <v>48</v>
      </c>
      <c r="J101" s="197" t="s">
        <v>44</v>
      </c>
      <c r="K101" s="197" t="s">
        <v>115</v>
      </c>
      <c r="L101" s="91" t="s">
        <v>53</v>
      </c>
      <c r="M101" s="84">
        <v>44950</v>
      </c>
      <c r="N101" s="84">
        <f>M101+3</f>
        <v>44953</v>
      </c>
      <c r="O101" s="84">
        <v>44956</v>
      </c>
      <c r="P101" s="84">
        <f>O101+1</f>
        <v>44957</v>
      </c>
      <c r="Q101" s="84">
        <f>P101</f>
        <v>44957</v>
      </c>
      <c r="R101" s="84">
        <f>P101</f>
        <v>44957</v>
      </c>
      <c r="S101" s="84">
        <f>P101</f>
        <v>44957</v>
      </c>
      <c r="T101" s="92" t="s">
        <v>119</v>
      </c>
      <c r="U101" s="93">
        <v>44958</v>
      </c>
      <c r="V101" s="93">
        <v>44958</v>
      </c>
      <c r="W101" s="124"/>
    </row>
    <row r="102" spans="1:23" x14ac:dyDescent="0.3">
      <c r="A102" s="193"/>
      <c r="B102" s="201"/>
      <c r="C102" s="198"/>
      <c r="D102" s="198"/>
      <c r="E102" s="198"/>
      <c r="F102" s="198"/>
      <c r="G102" s="198"/>
      <c r="H102" s="220"/>
      <c r="I102" s="198"/>
      <c r="J102" s="198"/>
      <c r="K102" s="198"/>
      <c r="L102" s="89" t="s">
        <v>21</v>
      </c>
      <c r="M102" s="87"/>
      <c r="N102" s="87"/>
      <c r="O102" s="87"/>
      <c r="P102" s="87"/>
      <c r="Q102" s="87"/>
      <c r="R102" s="87"/>
      <c r="S102" s="87"/>
      <c r="T102" s="85"/>
      <c r="U102" s="85"/>
      <c r="V102" s="86"/>
      <c r="W102" s="124"/>
    </row>
    <row r="103" spans="1:23" x14ac:dyDescent="0.3">
      <c r="A103" s="193"/>
      <c r="B103" s="201"/>
      <c r="C103" s="198"/>
      <c r="D103" s="198"/>
      <c r="E103" s="198"/>
      <c r="F103" s="198"/>
      <c r="G103" s="198"/>
      <c r="H103" s="220"/>
      <c r="I103" s="198"/>
      <c r="J103" s="198"/>
      <c r="K103" s="198"/>
      <c r="L103" s="236" t="s">
        <v>63</v>
      </c>
      <c r="M103" s="222" t="s">
        <v>69</v>
      </c>
      <c r="N103" s="222" t="s">
        <v>69</v>
      </c>
      <c r="O103" s="222">
        <v>45041</v>
      </c>
      <c r="P103" s="222">
        <v>45042</v>
      </c>
      <c r="Q103" s="222" t="s">
        <v>23</v>
      </c>
      <c r="R103" s="222" t="s">
        <v>23</v>
      </c>
      <c r="S103" s="222">
        <v>45042</v>
      </c>
      <c r="T103" s="85" t="s">
        <v>144</v>
      </c>
      <c r="U103" s="86">
        <v>45068</v>
      </c>
      <c r="V103" s="86">
        <v>45123</v>
      </c>
      <c r="W103" s="124"/>
    </row>
    <row r="104" spans="1:23" x14ac:dyDescent="0.3">
      <c r="A104" s="193"/>
      <c r="B104" s="201"/>
      <c r="C104" s="198"/>
      <c r="D104" s="198"/>
      <c r="E104" s="198"/>
      <c r="F104" s="198"/>
      <c r="G104" s="198"/>
      <c r="H104" s="220"/>
      <c r="I104" s="198"/>
      <c r="J104" s="198"/>
      <c r="K104" s="198"/>
      <c r="L104" s="237"/>
      <c r="M104" s="223"/>
      <c r="N104" s="223"/>
      <c r="O104" s="223"/>
      <c r="P104" s="223"/>
      <c r="Q104" s="223"/>
      <c r="R104" s="223"/>
      <c r="S104" s="223"/>
      <c r="T104" s="85" t="s">
        <v>145</v>
      </c>
      <c r="U104" s="234">
        <v>45069</v>
      </c>
      <c r="V104" s="86">
        <v>45118</v>
      </c>
      <c r="W104" s="124"/>
    </row>
    <row r="105" spans="1:23" x14ac:dyDescent="0.3">
      <c r="A105" s="193"/>
      <c r="B105" s="218"/>
      <c r="C105" s="199"/>
      <c r="D105" s="199"/>
      <c r="E105" s="199"/>
      <c r="F105" s="199"/>
      <c r="G105" s="199"/>
      <c r="H105" s="221"/>
      <c r="I105" s="199"/>
      <c r="J105" s="199"/>
      <c r="K105" s="199"/>
      <c r="L105" s="238"/>
      <c r="M105" s="224"/>
      <c r="N105" s="224"/>
      <c r="O105" s="224"/>
      <c r="P105" s="224"/>
      <c r="Q105" s="224"/>
      <c r="R105" s="224"/>
      <c r="S105" s="224"/>
      <c r="T105" s="85" t="s">
        <v>146</v>
      </c>
      <c r="U105" s="235"/>
      <c r="V105" s="86">
        <v>45130</v>
      </c>
      <c r="W105" s="124"/>
    </row>
    <row r="106" spans="1:23" x14ac:dyDescent="0.3">
      <c r="A106" s="193"/>
      <c r="B106" s="205" t="s">
        <v>234</v>
      </c>
      <c r="C106" s="197" t="s">
        <v>108</v>
      </c>
      <c r="D106" s="197">
        <v>1</v>
      </c>
      <c r="E106" s="197" t="s">
        <v>60</v>
      </c>
      <c r="F106" s="197" t="s">
        <v>140</v>
      </c>
      <c r="G106" s="197" t="s">
        <v>93</v>
      </c>
      <c r="H106" s="219">
        <v>10000</v>
      </c>
      <c r="I106" s="197" t="s">
        <v>48</v>
      </c>
      <c r="J106" s="197" t="s">
        <v>44</v>
      </c>
      <c r="K106" s="197" t="s">
        <v>59</v>
      </c>
      <c r="L106" s="85" t="s">
        <v>53</v>
      </c>
      <c r="M106" s="87">
        <v>44943</v>
      </c>
      <c r="N106" s="87">
        <f>M106+1</f>
        <v>44944</v>
      </c>
      <c r="O106" s="87">
        <f>N106+1</f>
        <v>44945</v>
      </c>
      <c r="P106" s="87">
        <f>O106+1</f>
        <v>44946</v>
      </c>
      <c r="Q106" s="87">
        <f>P106</f>
        <v>44946</v>
      </c>
      <c r="R106" s="87">
        <f>P106</f>
        <v>44946</v>
      </c>
      <c r="S106" s="87">
        <f>P106</f>
        <v>44946</v>
      </c>
      <c r="T106" s="90" t="s">
        <v>119</v>
      </c>
      <c r="U106" s="94">
        <v>44958</v>
      </c>
      <c r="V106" s="94">
        <v>44958</v>
      </c>
      <c r="W106" s="124"/>
    </row>
    <row r="107" spans="1:23" x14ac:dyDescent="0.3">
      <c r="A107" s="193"/>
      <c r="B107" s="201"/>
      <c r="C107" s="198"/>
      <c r="D107" s="198"/>
      <c r="E107" s="198"/>
      <c r="F107" s="198"/>
      <c r="G107" s="198"/>
      <c r="H107" s="220"/>
      <c r="I107" s="198"/>
      <c r="J107" s="198"/>
      <c r="K107" s="198"/>
      <c r="L107" s="89" t="s">
        <v>21</v>
      </c>
      <c r="M107" s="87"/>
      <c r="N107" s="85"/>
      <c r="O107" s="85"/>
      <c r="P107" s="86"/>
      <c r="Q107" s="87"/>
      <c r="R107" s="85"/>
      <c r="S107" s="87"/>
      <c r="T107" s="85"/>
      <c r="U107" s="85"/>
      <c r="V107" s="86"/>
      <c r="W107" s="124"/>
    </row>
    <row r="108" spans="1:23" x14ac:dyDescent="0.3">
      <c r="A108" s="194"/>
      <c r="B108" s="201"/>
      <c r="C108" s="199"/>
      <c r="D108" s="199"/>
      <c r="E108" s="199"/>
      <c r="F108" s="199"/>
      <c r="G108" s="199"/>
      <c r="H108" s="221"/>
      <c r="I108" s="199"/>
      <c r="J108" s="199"/>
      <c r="K108" s="199"/>
      <c r="L108" s="89" t="s">
        <v>63</v>
      </c>
      <c r="M108" s="87">
        <v>44959</v>
      </c>
      <c r="N108" s="87">
        <v>44973</v>
      </c>
      <c r="O108" s="87">
        <v>44987</v>
      </c>
      <c r="P108" s="87">
        <v>44988</v>
      </c>
      <c r="Q108" s="87">
        <v>44988</v>
      </c>
      <c r="R108" s="87">
        <v>44993</v>
      </c>
      <c r="S108" s="87">
        <v>44993</v>
      </c>
      <c r="T108" s="88" t="s">
        <v>143</v>
      </c>
      <c r="U108" s="86">
        <v>45019</v>
      </c>
      <c r="V108" s="86">
        <v>45053</v>
      </c>
      <c r="W108" s="124"/>
    </row>
    <row r="109" spans="1:23" x14ac:dyDescent="0.3">
      <c r="A109" s="192" t="s">
        <v>273</v>
      </c>
      <c r="B109" s="205" t="s">
        <v>215</v>
      </c>
      <c r="C109" s="197" t="s">
        <v>67</v>
      </c>
      <c r="D109" s="197">
        <v>1</v>
      </c>
      <c r="E109" s="197" t="s">
        <v>79</v>
      </c>
      <c r="F109" s="279" t="s">
        <v>58</v>
      </c>
      <c r="G109" s="197" t="s">
        <v>93</v>
      </c>
      <c r="H109" s="219">
        <v>2600</v>
      </c>
      <c r="I109" s="197" t="s">
        <v>43</v>
      </c>
      <c r="J109" s="197" t="s">
        <v>44</v>
      </c>
      <c r="K109" s="197" t="s">
        <v>92</v>
      </c>
      <c r="L109" s="85" t="s">
        <v>53</v>
      </c>
      <c r="M109" s="87">
        <v>45048</v>
      </c>
      <c r="N109" s="87">
        <f>M109+7</f>
        <v>45055</v>
      </c>
      <c r="O109" s="87">
        <f>N109+2</f>
        <v>45057</v>
      </c>
      <c r="P109" s="87">
        <f>O109+32</f>
        <v>45089</v>
      </c>
      <c r="Q109" s="87">
        <f>P109+7</f>
        <v>45096</v>
      </c>
      <c r="R109" s="87">
        <f>Q109+7</f>
        <v>45103</v>
      </c>
      <c r="S109" s="87">
        <f>R109+5</f>
        <v>45108</v>
      </c>
      <c r="T109" s="90" t="s">
        <v>119</v>
      </c>
      <c r="U109" s="87">
        <f>S109+20</f>
        <v>45128</v>
      </c>
      <c r="V109" s="90">
        <f>U109+365</f>
        <v>45493</v>
      </c>
      <c r="W109" s="124"/>
    </row>
    <row r="110" spans="1:23" x14ac:dyDescent="0.3">
      <c r="A110" s="193"/>
      <c r="B110" s="201"/>
      <c r="C110" s="198"/>
      <c r="D110" s="198"/>
      <c r="E110" s="198"/>
      <c r="F110" s="280"/>
      <c r="G110" s="198"/>
      <c r="H110" s="220"/>
      <c r="I110" s="198"/>
      <c r="J110" s="198"/>
      <c r="K110" s="198"/>
      <c r="L110" s="89" t="s">
        <v>210</v>
      </c>
      <c r="M110" s="87">
        <v>45699</v>
      </c>
      <c r="N110" s="87">
        <f>M110+7</f>
        <v>45706</v>
      </c>
      <c r="O110" s="87">
        <f>N110+2</f>
        <v>45708</v>
      </c>
      <c r="P110" s="87">
        <f>O110+90</f>
        <v>45798</v>
      </c>
      <c r="Q110" s="87">
        <f>P110+45</f>
        <v>45843</v>
      </c>
      <c r="R110" s="87">
        <f>Q110+7</f>
        <v>45850</v>
      </c>
      <c r="S110" s="87">
        <f>R110+5</f>
        <v>45855</v>
      </c>
      <c r="T110" s="90" t="s">
        <v>119</v>
      </c>
      <c r="U110" s="87">
        <f>S110+20</f>
        <v>45875</v>
      </c>
      <c r="V110" s="90">
        <f>U110+365</f>
        <v>46240</v>
      </c>
      <c r="W110" s="124"/>
    </row>
    <row r="111" spans="1:23" x14ac:dyDescent="0.3">
      <c r="A111" s="193"/>
      <c r="B111" s="201"/>
      <c r="C111" s="198"/>
      <c r="D111" s="198"/>
      <c r="E111" s="198"/>
      <c r="F111" s="280"/>
      <c r="G111" s="198"/>
      <c r="H111" s="220"/>
      <c r="I111" s="198"/>
      <c r="J111" s="198"/>
      <c r="K111" s="198"/>
      <c r="L111" s="77" t="s">
        <v>211</v>
      </c>
      <c r="M111" s="87">
        <v>45915</v>
      </c>
      <c r="N111" s="87">
        <f>M111+7</f>
        <v>45922</v>
      </c>
      <c r="O111" s="87">
        <f>N111+2</f>
        <v>45924</v>
      </c>
      <c r="P111" s="87">
        <f>O111+30</f>
        <v>45954</v>
      </c>
      <c r="Q111" s="87">
        <f>P111+20</f>
        <v>45974</v>
      </c>
      <c r="R111" s="87">
        <f>Q111+7</f>
        <v>45981</v>
      </c>
      <c r="S111" s="87">
        <f>R111+5</f>
        <v>45986</v>
      </c>
      <c r="T111" s="90" t="s">
        <v>119</v>
      </c>
      <c r="U111" s="87">
        <f>S111+20</f>
        <v>46006</v>
      </c>
      <c r="V111" s="90">
        <f>U111+150</f>
        <v>46156</v>
      </c>
      <c r="W111" s="124"/>
    </row>
    <row r="112" spans="1:23" x14ac:dyDescent="0.3">
      <c r="A112" s="193"/>
      <c r="B112" s="201"/>
      <c r="C112" s="198"/>
      <c r="D112" s="198"/>
      <c r="E112" s="198"/>
      <c r="F112" s="280"/>
      <c r="G112" s="198"/>
      <c r="H112" s="220"/>
      <c r="I112" s="198"/>
      <c r="J112" s="198"/>
      <c r="K112" s="198"/>
      <c r="L112" s="77" t="s">
        <v>239</v>
      </c>
      <c r="M112" s="87" t="s">
        <v>69</v>
      </c>
      <c r="N112" s="87" t="s">
        <v>69</v>
      </c>
      <c r="O112" s="87">
        <v>46357</v>
      </c>
      <c r="P112" s="87">
        <f>O112+30</f>
        <v>46387</v>
      </c>
      <c r="Q112" s="87">
        <f>P112+20</f>
        <v>46407</v>
      </c>
      <c r="R112" s="87">
        <f>Q112+7</f>
        <v>46414</v>
      </c>
      <c r="S112" s="87">
        <f>R112+5</f>
        <v>46419</v>
      </c>
      <c r="T112" s="90" t="s">
        <v>119</v>
      </c>
      <c r="U112" s="87">
        <f>S112+20</f>
        <v>46439</v>
      </c>
      <c r="V112" s="90">
        <f>U112+270</f>
        <v>46709</v>
      </c>
      <c r="W112" s="124"/>
    </row>
    <row r="113" spans="1:23" x14ac:dyDescent="0.3">
      <c r="A113" s="193"/>
      <c r="B113" s="201"/>
      <c r="C113" s="199"/>
      <c r="D113" s="199"/>
      <c r="E113" s="199"/>
      <c r="F113" s="281"/>
      <c r="G113" s="199"/>
      <c r="H113" s="221"/>
      <c r="I113" s="199"/>
      <c r="J113" s="199"/>
      <c r="K113" s="199"/>
      <c r="L113" s="89" t="s">
        <v>63</v>
      </c>
      <c r="M113" s="87"/>
      <c r="N113" s="87"/>
      <c r="O113" s="87"/>
      <c r="P113" s="87"/>
      <c r="Q113" s="87"/>
      <c r="R113" s="87"/>
      <c r="S113" s="87"/>
      <c r="T113" s="90"/>
      <c r="U113" s="87"/>
      <c r="V113" s="90"/>
      <c r="W113" s="124"/>
    </row>
    <row r="114" spans="1:23" x14ac:dyDescent="0.3">
      <c r="A114" s="193" t="s">
        <v>47</v>
      </c>
      <c r="B114" s="205" t="s">
        <v>198</v>
      </c>
      <c r="C114" s="197" t="s">
        <v>160</v>
      </c>
      <c r="D114" s="197">
        <v>1</v>
      </c>
      <c r="E114" s="197" t="s">
        <v>159</v>
      </c>
      <c r="F114" s="197" t="s">
        <v>196</v>
      </c>
      <c r="G114" s="200" t="s">
        <v>93</v>
      </c>
      <c r="H114" s="219">
        <v>9700</v>
      </c>
      <c r="I114" s="197" t="s">
        <v>48</v>
      </c>
      <c r="J114" s="197" t="s">
        <v>44</v>
      </c>
      <c r="K114" s="197" t="s">
        <v>115</v>
      </c>
      <c r="L114" s="85" t="s">
        <v>53</v>
      </c>
      <c r="M114" s="87"/>
      <c r="N114" s="87"/>
      <c r="O114" s="87"/>
      <c r="P114" s="87"/>
      <c r="Q114" s="87"/>
      <c r="R114" s="87"/>
      <c r="S114" s="87"/>
      <c r="T114" s="85"/>
      <c r="U114" s="85"/>
      <c r="V114" s="86"/>
      <c r="W114" s="124"/>
    </row>
    <row r="115" spans="1:23" x14ac:dyDescent="0.3">
      <c r="A115" s="193"/>
      <c r="B115" s="201"/>
      <c r="C115" s="198"/>
      <c r="D115" s="198"/>
      <c r="E115" s="198"/>
      <c r="F115" s="198"/>
      <c r="G115" s="201"/>
      <c r="H115" s="220"/>
      <c r="I115" s="198"/>
      <c r="J115" s="198"/>
      <c r="K115" s="198"/>
      <c r="L115" s="89" t="s">
        <v>21</v>
      </c>
      <c r="M115" s="87" t="s">
        <v>69</v>
      </c>
      <c r="N115" s="87" t="s">
        <v>69</v>
      </c>
      <c r="O115" s="87">
        <v>45174</v>
      </c>
      <c r="P115" s="87">
        <v>45175</v>
      </c>
      <c r="Q115" s="87" t="s">
        <v>23</v>
      </c>
      <c r="R115" s="87" t="s">
        <v>23</v>
      </c>
      <c r="S115" s="87">
        <v>45175</v>
      </c>
      <c r="T115" s="90" t="s">
        <v>119</v>
      </c>
      <c r="U115" s="94">
        <v>45200</v>
      </c>
      <c r="V115" s="86">
        <v>45200</v>
      </c>
      <c r="W115" s="124"/>
    </row>
    <row r="116" spans="1:23" x14ac:dyDescent="0.3">
      <c r="A116" s="193"/>
      <c r="B116" s="201"/>
      <c r="C116" s="199"/>
      <c r="D116" s="199"/>
      <c r="E116" s="199"/>
      <c r="F116" s="199"/>
      <c r="G116" s="218"/>
      <c r="H116" s="221"/>
      <c r="I116" s="199"/>
      <c r="J116" s="199"/>
      <c r="K116" s="199"/>
      <c r="L116" s="89" t="s">
        <v>63</v>
      </c>
      <c r="M116" s="87"/>
      <c r="N116" s="87"/>
      <c r="O116" s="87">
        <v>45246</v>
      </c>
      <c r="P116" s="87">
        <v>45247</v>
      </c>
      <c r="Q116" s="87"/>
      <c r="R116" s="87"/>
      <c r="S116" s="87">
        <v>45247</v>
      </c>
      <c r="T116" s="85">
        <v>9.734</v>
      </c>
      <c r="U116" s="86">
        <v>45415</v>
      </c>
      <c r="V116" s="86">
        <v>45296</v>
      </c>
      <c r="W116" s="124"/>
    </row>
    <row r="117" spans="1:23" x14ac:dyDescent="0.3">
      <c r="A117" s="193"/>
      <c r="B117" s="205" t="s">
        <v>183</v>
      </c>
      <c r="C117" s="202" t="s">
        <v>197</v>
      </c>
      <c r="D117" s="209">
        <v>1</v>
      </c>
      <c r="E117" s="202" t="s">
        <v>158</v>
      </c>
      <c r="F117" s="197" t="s">
        <v>58</v>
      </c>
      <c r="G117" s="200" t="s">
        <v>93</v>
      </c>
      <c r="H117" s="219">
        <v>2100</v>
      </c>
      <c r="I117" s="197" t="s">
        <v>43</v>
      </c>
      <c r="J117" s="197" t="s">
        <v>44</v>
      </c>
      <c r="K117" s="197" t="s">
        <v>92</v>
      </c>
      <c r="L117" s="80" t="s">
        <v>20</v>
      </c>
      <c r="M117" s="77"/>
      <c r="N117" s="30"/>
      <c r="O117" s="30"/>
      <c r="P117" s="79"/>
      <c r="Q117" s="2"/>
      <c r="R117" s="2"/>
      <c r="S117" s="2"/>
      <c r="T117" s="2"/>
      <c r="U117" s="2"/>
      <c r="V117" s="2"/>
      <c r="W117" s="124"/>
    </row>
    <row r="118" spans="1:23" x14ac:dyDescent="0.3">
      <c r="A118" s="193"/>
      <c r="B118" s="201"/>
      <c r="C118" s="203"/>
      <c r="D118" s="210"/>
      <c r="E118" s="203"/>
      <c r="F118" s="198"/>
      <c r="G118" s="201"/>
      <c r="H118" s="220"/>
      <c r="I118" s="198"/>
      <c r="J118" s="198"/>
      <c r="K118" s="198"/>
      <c r="L118" s="89" t="s">
        <v>210</v>
      </c>
      <c r="M118" s="97">
        <v>45727</v>
      </c>
      <c r="N118" s="30">
        <f>M118+7</f>
        <v>45734</v>
      </c>
      <c r="O118" s="30">
        <f>N118+2</f>
        <v>45736</v>
      </c>
      <c r="P118" s="79">
        <f>O118+32</f>
        <v>45768</v>
      </c>
      <c r="Q118" s="2">
        <f>P118+15</f>
        <v>45783</v>
      </c>
      <c r="R118" s="2">
        <f>Q118+7</f>
        <v>45790</v>
      </c>
      <c r="S118" s="2">
        <f>R118+5</f>
        <v>45795</v>
      </c>
      <c r="T118" s="2" t="s">
        <v>119</v>
      </c>
      <c r="U118" s="2">
        <f>S118+20</f>
        <v>45815</v>
      </c>
      <c r="V118" s="2">
        <f>S118+60</f>
        <v>45855</v>
      </c>
      <c r="W118" s="121"/>
    </row>
    <row r="119" spans="1:23" x14ac:dyDescent="0.3">
      <c r="A119" s="193"/>
      <c r="B119" s="201"/>
      <c r="C119" s="203"/>
      <c r="D119" s="210"/>
      <c r="E119" s="203"/>
      <c r="F119" s="198"/>
      <c r="G119" s="201"/>
      <c r="H119" s="220"/>
      <c r="I119" s="198"/>
      <c r="J119" s="198"/>
      <c r="K119" s="198"/>
      <c r="L119" s="77" t="s">
        <v>211</v>
      </c>
      <c r="M119" s="97">
        <v>46011</v>
      </c>
      <c r="N119" s="30">
        <f>M119+7</f>
        <v>46018</v>
      </c>
      <c r="O119" s="30">
        <f>N119+2</f>
        <v>46020</v>
      </c>
      <c r="P119" s="79">
        <f>O119+32</f>
        <v>46052</v>
      </c>
      <c r="Q119" s="2">
        <f>P119+15</f>
        <v>46067</v>
      </c>
      <c r="R119" s="2">
        <f>Q119+7</f>
        <v>46074</v>
      </c>
      <c r="S119" s="2">
        <f>R119+5</f>
        <v>46079</v>
      </c>
      <c r="T119" s="2" t="s">
        <v>119</v>
      </c>
      <c r="U119" s="2">
        <f>S119+20</f>
        <v>46099</v>
      </c>
      <c r="V119" s="2">
        <f>S119+60</f>
        <v>46139</v>
      </c>
      <c r="W119" s="159"/>
    </row>
    <row r="120" spans="1:23" x14ac:dyDescent="0.3">
      <c r="A120" s="193"/>
      <c r="B120" s="201"/>
      <c r="C120" s="203"/>
      <c r="D120" s="210"/>
      <c r="E120" s="203"/>
      <c r="F120" s="198"/>
      <c r="G120" s="201"/>
      <c r="H120" s="220"/>
      <c r="I120" s="198"/>
      <c r="J120" s="198"/>
      <c r="K120" s="198"/>
      <c r="L120" s="77" t="s">
        <v>239</v>
      </c>
      <c r="M120" s="97">
        <v>46447</v>
      </c>
      <c r="N120" s="30">
        <f>M120+7</f>
        <v>46454</v>
      </c>
      <c r="O120" s="30">
        <f>N120+2</f>
        <v>46456</v>
      </c>
      <c r="P120" s="79">
        <f>O120+32</f>
        <v>46488</v>
      </c>
      <c r="Q120" s="2">
        <f>P120+15</f>
        <v>46503</v>
      </c>
      <c r="R120" s="2">
        <f>Q120+7</f>
        <v>46510</v>
      </c>
      <c r="S120" s="2">
        <f>R120+5</f>
        <v>46515</v>
      </c>
      <c r="T120" s="2" t="s">
        <v>119</v>
      </c>
      <c r="U120" s="2">
        <f>S120+20</f>
        <v>46535</v>
      </c>
      <c r="V120" s="2">
        <f>S120+60</f>
        <v>46575</v>
      </c>
      <c r="W120" s="159"/>
    </row>
    <row r="121" spans="1:23" x14ac:dyDescent="0.3">
      <c r="A121" s="194"/>
      <c r="B121" s="201"/>
      <c r="C121" s="204"/>
      <c r="D121" s="211"/>
      <c r="E121" s="204"/>
      <c r="F121" s="199"/>
      <c r="G121" s="218"/>
      <c r="H121" s="221"/>
      <c r="I121" s="199"/>
      <c r="J121" s="199"/>
      <c r="K121" s="199"/>
      <c r="L121" s="81" t="s">
        <v>63</v>
      </c>
      <c r="M121" s="77"/>
      <c r="N121" s="26"/>
      <c r="O121" s="26"/>
      <c r="P121" s="26"/>
      <c r="Q121" s="26"/>
      <c r="R121" s="2"/>
      <c r="S121" s="2"/>
      <c r="T121" s="2"/>
      <c r="U121" s="2"/>
      <c r="V121" s="2"/>
      <c r="W121" s="121"/>
    </row>
    <row r="122" spans="1:23" x14ac:dyDescent="0.3">
      <c r="A122" s="254" t="s">
        <v>22</v>
      </c>
      <c r="B122" s="255"/>
      <c r="C122" s="255"/>
      <c r="D122" s="255"/>
      <c r="E122" s="255"/>
      <c r="F122" s="255"/>
      <c r="G122" s="256"/>
      <c r="H122" s="135"/>
      <c r="I122" s="257" t="s">
        <v>23</v>
      </c>
      <c r="J122" s="258"/>
      <c r="K122" s="258"/>
      <c r="L122" s="258"/>
      <c r="M122" s="258"/>
      <c r="N122" s="259"/>
      <c r="O122" s="259"/>
      <c r="P122" s="259"/>
      <c r="Q122" s="259"/>
      <c r="R122" s="259"/>
      <c r="S122" s="259"/>
      <c r="T122" s="259"/>
      <c r="U122" s="259"/>
      <c r="V122" s="260"/>
      <c r="W122" s="121"/>
    </row>
    <row r="123" spans="1:23" ht="18.75" x14ac:dyDescent="0.3">
      <c r="W123" s="13"/>
    </row>
    <row r="124" spans="1:23" ht="20.25" x14ac:dyDescent="0.3">
      <c r="A124" s="177"/>
      <c r="B124" s="177"/>
      <c r="C124" s="177"/>
      <c r="D124" s="177"/>
      <c r="E124" s="177"/>
      <c r="F124" s="177"/>
      <c r="G124" s="177"/>
      <c r="H124" s="178"/>
      <c r="I124" s="177"/>
      <c r="J124" s="177"/>
      <c r="K124" s="177"/>
      <c r="L124" s="177"/>
      <c r="W124" s="13"/>
    </row>
    <row r="126" spans="1:23" ht="18.75" x14ac:dyDescent="0.3">
      <c r="A126" s="13" t="s">
        <v>155</v>
      </c>
      <c r="B126" s="13"/>
      <c r="C126" s="13"/>
      <c r="D126" s="13"/>
      <c r="E126" s="13"/>
      <c r="F126" s="13"/>
      <c r="G126" s="13"/>
      <c r="H126" s="73"/>
      <c r="I126" s="13"/>
      <c r="J126" s="13"/>
      <c r="K126" s="13"/>
      <c r="L126" s="13"/>
      <c r="M126" s="13"/>
      <c r="N126" s="13"/>
      <c r="O126" s="13"/>
      <c r="P126" s="13"/>
      <c r="Q126" s="13"/>
      <c r="R126" s="13"/>
      <c r="S126" s="13"/>
      <c r="T126" s="76"/>
      <c r="U126" s="13"/>
      <c r="V126" s="76"/>
    </row>
    <row r="127" spans="1:23" ht="18.75" x14ac:dyDescent="0.3">
      <c r="A127" s="13"/>
      <c r="B127" s="13"/>
      <c r="C127" s="13"/>
      <c r="D127" s="13"/>
      <c r="E127" s="13"/>
      <c r="F127" s="13"/>
      <c r="G127" s="13"/>
      <c r="H127" s="73"/>
      <c r="I127" s="13"/>
      <c r="J127" s="13"/>
      <c r="K127" s="13"/>
      <c r="L127" s="13"/>
      <c r="M127" s="13"/>
      <c r="N127" s="13"/>
      <c r="O127" s="13"/>
      <c r="P127" s="13"/>
      <c r="Q127" s="13"/>
      <c r="R127" s="13"/>
      <c r="S127" s="13"/>
      <c r="T127" s="76"/>
      <c r="U127" s="13"/>
      <c r="V127" s="76"/>
    </row>
    <row r="139" spans="6:13" x14ac:dyDescent="0.3">
      <c r="F139" s="119"/>
      <c r="G139" s="119"/>
      <c r="H139" s="137"/>
      <c r="I139" s="119"/>
      <c r="J139" s="119"/>
      <c r="K139" s="119"/>
      <c r="L139" s="119"/>
      <c r="M139" s="119"/>
    </row>
    <row r="140" spans="6:13" x14ac:dyDescent="0.3">
      <c r="F140" s="119"/>
      <c r="G140" s="119"/>
      <c r="H140" s="137"/>
      <c r="I140" s="119"/>
      <c r="J140" s="119"/>
      <c r="K140" s="119"/>
      <c r="L140" s="119"/>
      <c r="M140" s="119"/>
    </row>
    <row r="141" spans="6:13" x14ac:dyDescent="0.3">
      <c r="F141" s="119"/>
      <c r="G141" s="119"/>
      <c r="H141" s="137"/>
      <c r="I141" s="253"/>
      <c r="J141" s="119"/>
      <c r="K141" s="119"/>
      <c r="L141" s="119"/>
      <c r="M141" s="119"/>
    </row>
    <row r="142" spans="6:13" x14ac:dyDescent="0.3">
      <c r="F142" s="119"/>
      <c r="G142" s="119"/>
      <c r="H142" s="137"/>
      <c r="I142" s="253"/>
      <c r="J142" s="119"/>
      <c r="K142" s="119"/>
      <c r="L142" s="119"/>
      <c r="M142" s="119"/>
    </row>
    <row r="143" spans="6:13" x14ac:dyDescent="0.3">
      <c r="F143" s="119"/>
      <c r="G143" s="119"/>
      <c r="H143" s="137"/>
      <c r="I143" s="253"/>
      <c r="J143" s="119"/>
      <c r="K143" s="119"/>
      <c r="L143" s="119"/>
      <c r="M143" s="119"/>
    </row>
  </sheetData>
  <mergeCells count="348">
    <mergeCell ref="G42:G44"/>
    <mergeCell ref="H42:H44"/>
    <mergeCell ref="I42:I44"/>
    <mergeCell ref="J42:J44"/>
    <mergeCell ref="K42:K44"/>
    <mergeCell ref="A9:C9"/>
    <mergeCell ref="D7:I7"/>
    <mergeCell ref="D8:I8"/>
    <mergeCell ref="D9:I9"/>
    <mergeCell ref="B42:B44"/>
    <mergeCell ref="D42:D44"/>
    <mergeCell ref="E42:E44"/>
    <mergeCell ref="F42:F44"/>
    <mergeCell ref="A11:L11"/>
    <mergeCell ref="D36:D38"/>
    <mergeCell ref="E36:E38"/>
    <mergeCell ref="F36:F38"/>
    <mergeCell ref="G36:G38"/>
    <mergeCell ref="H36:H38"/>
    <mergeCell ref="I36:I38"/>
    <mergeCell ref="J36:J38"/>
    <mergeCell ref="K36:K38"/>
    <mergeCell ref="J24:J26"/>
    <mergeCell ref="K24:K26"/>
    <mergeCell ref="G39:G41"/>
    <mergeCell ref="H39:H41"/>
    <mergeCell ref="I39:I41"/>
    <mergeCell ref="J39:J41"/>
    <mergeCell ref="K39:K41"/>
    <mergeCell ref="B109:B113"/>
    <mergeCell ref="C109:C113"/>
    <mergeCell ref="D109:D113"/>
    <mergeCell ref="E109:E113"/>
    <mergeCell ref="F109:F113"/>
    <mergeCell ref="G109:G113"/>
    <mergeCell ref="H109:H113"/>
    <mergeCell ref="I109:I113"/>
    <mergeCell ref="K109:K113"/>
    <mergeCell ref="J109:J113"/>
    <mergeCell ref="B82:B85"/>
    <mergeCell ref="C82:C85"/>
    <mergeCell ref="D82:D85"/>
    <mergeCell ref="G86:G89"/>
    <mergeCell ref="H86:H89"/>
    <mergeCell ref="I86:I89"/>
    <mergeCell ref="J86:J89"/>
    <mergeCell ref="D94:D97"/>
    <mergeCell ref="F82:F85"/>
    <mergeCell ref="I20:I23"/>
    <mergeCell ref="J20:J23"/>
    <mergeCell ref="K98:K100"/>
    <mergeCell ref="J101:J105"/>
    <mergeCell ref="K101:K105"/>
    <mergeCell ref="I106:I108"/>
    <mergeCell ref="J106:J108"/>
    <mergeCell ref="K106:K108"/>
    <mergeCell ref="B39:B41"/>
    <mergeCell ref="C39:C44"/>
    <mergeCell ref="D39:D41"/>
    <mergeCell ref="E39:E41"/>
    <mergeCell ref="F39:F41"/>
    <mergeCell ref="I49:I52"/>
    <mergeCell ref="J49:J52"/>
    <mergeCell ref="H49:H52"/>
    <mergeCell ref="K49:K52"/>
    <mergeCell ref="H94:H97"/>
    <mergeCell ref="J94:J97"/>
    <mergeCell ref="H90:H93"/>
    <mergeCell ref="E82:E85"/>
    <mergeCell ref="C94:C97"/>
    <mergeCell ref="F94:F97"/>
    <mergeCell ref="F86:F89"/>
    <mergeCell ref="A1:V1"/>
    <mergeCell ref="D3:I3"/>
    <mergeCell ref="A3:C3"/>
    <mergeCell ref="D5:I5"/>
    <mergeCell ref="A4:C4"/>
    <mergeCell ref="A2:C2"/>
    <mergeCell ref="D2:I2"/>
    <mergeCell ref="D4:I4"/>
    <mergeCell ref="A8:C8"/>
    <mergeCell ref="A5:C5"/>
    <mergeCell ref="A6:C6"/>
    <mergeCell ref="D6:I6"/>
    <mergeCell ref="A7:C7"/>
    <mergeCell ref="I141:I143"/>
    <mergeCell ref="J98:J100"/>
    <mergeCell ref="G82:G85"/>
    <mergeCell ref="H82:H85"/>
    <mergeCell ref="I82:I85"/>
    <mergeCell ref="J82:J85"/>
    <mergeCell ref="G106:G108"/>
    <mergeCell ref="H106:H108"/>
    <mergeCell ref="G117:G121"/>
    <mergeCell ref="H117:H121"/>
    <mergeCell ref="I117:I121"/>
    <mergeCell ref="J117:J121"/>
    <mergeCell ref="A122:G122"/>
    <mergeCell ref="I122:V122"/>
    <mergeCell ref="B86:B89"/>
    <mergeCell ref="B90:B93"/>
    <mergeCell ref="M90:M93"/>
    <mergeCell ref="K82:K85"/>
    <mergeCell ref="M82:M85"/>
    <mergeCell ref="N82:N85"/>
    <mergeCell ref="M94:M97"/>
    <mergeCell ref="N94:N97"/>
    <mergeCell ref="F90:F93"/>
    <mergeCell ref="G90:G93"/>
    <mergeCell ref="I90:I93"/>
    <mergeCell ref="J90:J93"/>
    <mergeCell ref="I94:I97"/>
    <mergeCell ref="J45:J48"/>
    <mergeCell ref="K45:K48"/>
    <mergeCell ref="M45:M48"/>
    <mergeCell ref="N45:N48"/>
    <mergeCell ref="L47:L48"/>
    <mergeCell ref="G63:G72"/>
    <mergeCell ref="H63:H72"/>
    <mergeCell ref="I63:I72"/>
    <mergeCell ref="M56:M62"/>
    <mergeCell ref="N56:N62"/>
    <mergeCell ref="L58:L62"/>
    <mergeCell ref="M49:M52"/>
    <mergeCell ref="K90:K93"/>
    <mergeCell ref="G94:G97"/>
    <mergeCell ref="K94:K97"/>
    <mergeCell ref="K20:K23"/>
    <mergeCell ref="M20:M23"/>
    <mergeCell ref="N20:N23"/>
    <mergeCell ref="K27:K31"/>
    <mergeCell ref="M27:M31"/>
    <mergeCell ref="N27:N31"/>
    <mergeCell ref="K32:K35"/>
    <mergeCell ref="M32:M35"/>
    <mergeCell ref="N32:N35"/>
    <mergeCell ref="M24:M26"/>
    <mergeCell ref="N24:N26"/>
    <mergeCell ref="M36:M38"/>
    <mergeCell ref="N36:N38"/>
    <mergeCell ref="K86:K89"/>
    <mergeCell ref="N90:N93"/>
    <mergeCell ref="N86:N89"/>
    <mergeCell ref="M86:M89"/>
    <mergeCell ref="L65:L72"/>
    <mergeCell ref="K53:K55"/>
    <mergeCell ref="K63:K72"/>
    <mergeCell ref="N49:N52"/>
    <mergeCell ref="K56:K62"/>
    <mergeCell ref="M11:N11"/>
    <mergeCell ref="O11:P11"/>
    <mergeCell ref="Q11:R11"/>
    <mergeCell ref="S11:V11"/>
    <mergeCell ref="K13:K16"/>
    <mergeCell ref="M13:M16"/>
    <mergeCell ref="N13:N16"/>
    <mergeCell ref="O47:O48"/>
    <mergeCell ref="Q47:Q48"/>
    <mergeCell ref="R47:R48"/>
    <mergeCell ref="S48:V48"/>
    <mergeCell ref="M42:M44"/>
    <mergeCell ref="N42:N44"/>
    <mergeCell ref="M39:M41"/>
    <mergeCell ref="N39:N41"/>
    <mergeCell ref="M17:M19"/>
    <mergeCell ref="N17:N19"/>
    <mergeCell ref="P47:P48"/>
    <mergeCell ref="A13:A97"/>
    <mergeCell ref="B13:B16"/>
    <mergeCell ref="D13:D16"/>
    <mergeCell ref="E13:E16"/>
    <mergeCell ref="F13:F16"/>
    <mergeCell ref="G13:G16"/>
    <mergeCell ref="H13:H16"/>
    <mergeCell ref="I13:I16"/>
    <mergeCell ref="J13:J16"/>
    <mergeCell ref="B20:B23"/>
    <mergeCell ref="D20:D23"/>
    <mergeCell ref="E20:E23"/>
    <mergeCell ref="F20:F23"/>
    <mergeCell ref="G20:G23"/>
    <mergeCell ref="H20:H23"/>
    <mergeCell ref="E94:E97"/>
    <mergeCell ref="B45:B48"/>
    <mergeCell ref="C45:C52"/>
    <mergeCell ref="D45:D48"/>
    <mergeCell ref="E45:E48"/>
    <mergeCell ref="F45:F48"/>
    <mergeCell ref="G45:G48"/>
    <mergeCell ref="H45:H48"/>
    <mergeCell ref="I45:I48"/>
    <mergeCell ref="E49:E52"/>
    <mergeCell ref="D49:D52"/>
    <mergeCell ref="B49:B52"/>
    <mergeCell ref="F49:F52"/>
    <mergeCell ref="G49:G52"/>
    <mergeCell ref="J63:J72"/>
    <mergeCell ref="B53:B55"/>
    <mergeCell ref="C53:C76"/>
    <mergeCell ref="D53:D55"/>
    <mergeCell ref="E53:E55"/>
    <mergeCell ref="F53:F55"/>
    <mergeCell ref="B63:B72"/>
    <mergeCell ref="D63:D72"/>
    <mergeCell ref="E63:E72"/>
    <mergeCell ref="F63:F72"/>
    <mergeCell ref="J73:J76"/>
    <mergeCell ref="G56:G62"/>
    <mergeCell ref="H56:H62"/>
    <mergeCell ref="I56:I62"/>
    <mergeCell ref="J56:J62"/>
    <mergeCell ref="G53:G55"/>
    <mergeCell ref="H53:H55"/>
    <mergeCell ref="I53:I55"/>
    <mergeCell ref="J53:J55"/>
    <mergeCell ref="W73:W76"/>
    <mergeCell ref="B77:B81"/>
    <mergeCell ref="C77:C81"/>
    <mergeCell ref="D77:D81"/>
    <mergeCell ref="E77:E81"/>
    <mergeCell ref="F77:F81"/>
    <mergeCell ref="G77:G81"/>
    <mergeCell ref="H77:H81"/>
    <mergeCell ref="I77:I81"/>
    <mergeCell ref="J77:J81"/>
    <mergeCell ref="K77:K81"/>
    <mergeCell ref="M77:M81"/>
    <mergeCell ref="N77:N81"/>
    <mergeCell ref="B73:B76"/>
    <mergeCell ref="D73:D76"/>
    <mergeCell ref="E73:E76"/>
    <mergeCell ref="F73:F76"/>
    <mergeCell ref="G73:G76"/>
    <mergeCell ref="H73:H76"/>
    <mergeCell ref="I73:I76"/>
    <mergeCell ref="M73:M76"/>
    <mergeCell ref="C86:C89"/>
    <mergeCell ref="D86:D89"/>
    <mergeCell ref="E86:E89"/>
    <mergeCell ref="C90:C93"/>
    <mergeCell ref="U104:U105"/>
    <mergeCell ref="B98:B100"/>
    <mergeCell ref="C98:C100"/>
    <mergeCell ref="D98:D100"/>
    <mergeCell ref="E98:E100"/>
    <mergeCell ref="F98:F100"/>
    <mergeCell ref="G98:G100"/>
    <mergeCell ref="H98:H100"/>
    <mergeCell ref="I98:I100"/>
    <mergeCell ref="B101:B105"/>
    <mergeCell ref="C101:C105"/>
    <mergeCell ref="D101:D105"/>
    <mergeCell ref="E101:E105"/>
    <mergeCell ref="F101:F105"/>
    <mergeCell ref="G101:G105"/>
    <mergeCell ref="H101:H105"/>
    <mergeCell ref="I101:I105"/>
    <mergeCell ref="L103:L105"/>
    <mergeCell ref="M103:M105"/>
    <mergeCell ref="N103:N105"/>
    <mergeCell ref="P103:P105"/>
    <mergeCell ref="Q103:Q105"/>
    <mergeCell ref="R103:R105"/>
    <mergeCell ref="S103:S105"/>
    <mergeCell ref="M53:M55"/>
    <mergeCell ref="N53:N55"/>
    <mergeCell ref="Q58:Q62"/>
    <mergeCell ref="R58:R62"/>
    <mergeCell ref="S60:V60"/>
    <mergeCell ref="S61:V61"/>
    <mergeCell ref="Q65:Q72"/>
    <mergeCell ref="R65:R72"/>
    <mergeCell ref="S65:V65"/>
    <mergeCell ref="S68:V68"/>
    <mergeCell ref="S69:V69"/>
    <mergeCell ref="N73:N76"/>
    <mergeCell ref="O58:O62"/>
    <mergeCell ref="P58:P62"/>
    <mergeCell ref="O65:O72"/>
    <mergeCell ref="P65:P72"/>
    <mergeCell ref="M63:M72"/>
    <mergeCell ref="N63:N72"/>
    <mergeCell ref="C114:C116"/>
    <mergeCell ref="D114:D116"/>
    <mergeCell ref="E114:E116"/>
    <mergeCell ref="F114:F116"/>
    <mergeCell ref="G114:G116"/>
    <mergeCell ref="H114:H116"/>
    <mergeCell ref="I114:I116"/>
    <mergeCell ref="J114:J116"/>
    <mergeCell ref="O103:O105"/>
    <mergeCell ref="B17:B19"/>
    <mergeCell ref="D17:D19"/>
    <mergeCell ref="E17:E19"/>
    <mergeCell ref="F17:F19"/>
    <mergeCell ref="G17:G19"/>
    <mergeCell ref="H17:H19"/>
    <mergeCell ref="I17:I19"/>
    <mergeCell ref="J17:J19"/>
    <mergeCell ref="K17:K19"/>
    <mergeCell ref="E24:E26"/>
    <mergeCell ref="F24:F26"/>
    <mergeCell ref="G24:G26"/>
    <mergeCell ref="B117:B121"/>
    <mergeCell ref="B36:B38"/>
    <mergeCell ref="K114:K116"/>
    <mergeCell ref="C117:C121"/>
    <mergeCell ref="D117:D121"/>
    <mergeCell ref="E117:E121"/>
    <mergeCell ref="G27:G31"/>
    <mergeCell ref="H27:H31"/>
    <mergeCell ref="I27:I31"/>
    <mergeCell ref="H24:H26"/>
    <mergeCell ref="I24:I26"/>
    <mergeCell ref="D32:D35"/>
    <mergeCell ref="E32:E35"/>
    <mergeCell ref="J27:J31"/>
    <mergeCell ref="F32:F35"/>
    <mergeCell ref="G32:G35"/>
    <mergeCell ref="H32:H35"/>
    <mergeCell ref="I32:I35"/>
    <mergeCell ref="J32:J35"/>
    <mergeCell ref="K117:K121"/>
    <mergeCell ref="B114:B116"/>
    <mergeCell ref="A98:A108"/>
    <mergeCell ref="A114:A121"/>
    <mergeCell ref="A109:A113"/>
    <mergeCell ref="B27:B31"/>
    <mergeCell ref="D27:D31"/>
    <mergeCell ref="E27:E31"/>
    <mergeCell ref="B32:B35"/>
    <mergeCell ref="C13:C38"/>
    <mergeCell ref="F27:F31"/>
    <mergeCell ref="F117:F121"/>
    <mergeCell ref="B106:B108"/>
    <mergeCell ref="C106:C108"/>
    <mergeCell ref="D106:D108"/>
    <mergeCell ref="E106:E108"/>
    <mergeCell ref="F106:F108"/>
    <mergeCell ref="D90:D93"/>
    <mergeCell ref="E90:E93"/>
    <mergeCell ref="B56:B62"/>
    <mergeCell ref="D56:D62"/>
    <mergeCell ref="E56:E62"/>
    <mergeCell ref="F56:F62"/>
    <mergeCell ref="B94:B97"/>
    <mergeCell ref="B24:B26"/>
    <mergeCell ref="D24:D26"/>
  </mergeCells>
  <phoneticPr fontId="33" type="noConversion"/>
  <printOptions horizontalCentered="1"/>
  <pageMargins left="0.11811023622047245" right="0.11811023622047245" top="0.74803149606299213" bottom="0.74803149606299213" header="0.31496062992125984" footer="0.31496062992125984"/>
  <pageSetup paperSize="8"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pageSetUpPr fitToPage="1"/>
  </sheetPr>
  <dimension ref="A1:N32"/>
  <sheetViews>
    <sheetView view="pageBreakPreview" zoomScale="60" zoomScaleNormal="75" workbookViewId="0">
      <pane ySplit="12" topLeftCell="A18" activePane="bottomLeft" state="frozen"/>
      <selection pane="bottomLeft" activeCell="T23" sqref="T23"/>
    </sheetView>
  </sheetViews>
  <sheetFormatPr baseColWidth="10" defaultColWidth="9.140625" defaultRowHeight="16.5" x14ac:dyDescent="0.3"/>
  <cols>
    <col min="1" max="1" width="14.5703125" style="5" customWidth="1"/>
    <col min="2" max="2" width="17.28515625" style="5" customWidth="1"/>
    <col min="3" max="3" width="27.85546875" style="5" customWidth="1"/>
    <col min="4" max="4" width="68" style="5" bestFit="1" customWidth="1"/>
    <col min="5" max="5" width="16.42578125" style="5" customWidth="1"/>
    <col min="6" max="6" width="17" style="5" customWidth="1"/>
    <col min="7" max="7" width="15.42578125" style="14" customWidth="1"/>
    <col min="8" max="8" width="23.5703125" style="5" customWidth="1"/>
    <col min="9" max="9" width="23.5703125" style="119" customWidth="1"/>
    <col min="10" max="10" width="18.28515625" style="5" customWidth="1"/>
    <col min="11" max="11" width="34.42578125" style="5" customWidth="1"/>
    <col min="12" max="12" width="29.140625" style="5" customWidth="1"/>
    <col min="13" max="13" width="18.5703125" style="5" customWidth="1"/>
    <col min="14" max="14" width="12.7109375" style="5" customWidth="1"/>
    <col min="15" max="16384" width="9.140625" style="5"/>
  </cols>
  <sheetData>
    <row r="1" spans="1:14" s="13" customFormat="1" ht="84" customHeight="1" x14ac:dyDescent="0.25">
      <c r="A1" s="314" t="s">
        <v>275</v>
      </c>
      <c r="B1" s="314"/>
      <c r="C1" s="314"/>
      <c r="D1" s="314"/>
      <c r="E1" s="314"/>
      <c r="F1" s="314"/>
      <c r="G1" s="314"/>
      <c r="H1" s="314"/>
      <c r="I1" s="314"/>
      <c r="J1" s="314"/>
      <c r="K1" s="314"/>
      <c r="L1" s="314"/>
    </row>
    <row r="2" spans="1:14" s="13" customFormat="1" ht="20.100000000000001" customHeight="1" x14ac:dyDescent="0.25">
      <c r="A2" s="299" t="s">
        <v>0</v>
      </c>
      <c r="B2" s="299"/>
      <c r="C2" s="299"/>
      <c r="D2" s="299"/>
      <c r="E2" s="318" t="s">
        <v>54</v>
      </c>
      <c r="F2" s="319"/>
      <c r="G2" s="319"/>
      <c r="H2" s="319"/>
      <c r="I2" s="319"/>
      <c r="J2" s="320"/>
      <c r="K2" s="47"/>
      <c r="L2" s="47"/>
    </row>
    <row r="3" spans="1:14" s="13" customFormat="1" ht="20.100000000000001" customHeight="1" x14ac:dyDescent="0.25">
      <c r="A3" s="299" t="s">
        <v>1</v>
      </c>
      <c r="B3" s="299"/>
      <c r="C3" s="299"/>
      <c r="D3" s="299"/>
      <c r="E3" s="318" t="s">
        <v>55</v>
      </c>
      <c r="F3" s="319"/>
      <c r="G3" s="319"/>
      <c r="H3" s="319"/>
      <c r="I3" s="319"/>
      <c r="J3" s="320"/>
      <c r="K3" s="48"/>
      <c r="L3" s="48"/>
    </row>
    <row r="4" spans="1:14" s="13" customFormat="1" ht="20.100000000000001" customHeight="1" x14ac:dyDescent="0.25">
      <c r="A4" s="299" t="s">
        <v>56</v>
      </c>
      <c r="B4" s="299"/>
      <c r="C4" s="299"/>
      <c r="D4" s="299"/>
      <c r="E4" s="318" t="s">
        <v>57</v>
      </c>
      <c r="F4" s="319"/>
      <c r="G4" s="319"/>
      <c r="H4" s="319"/>
      <c r="I4" s="319"/>
      <c r="J4" s="320"/>
      <c r="K4" s="48"/>
      <c r="L4" s="48"/>
    </row>
    <row r="5" spans="1:14" s="13" customFormat="1" ht="20.100000000000001" customHeight="1" x14ac:dyDescent="0.25">
      <c r="A5" s="315" t="s">
        <v>112</v>
      </c>
      <c r="B5" s="316"/>
      <c r="C5" s="316"/>
      <c r="D5" s="317"/>
      <c r="E5" s="296">
        <v>44868</v>
      </c>
      <c r="F5" s="297"/>
      <c r="G5" s="297"/>
      <c r="H5" s="297"/>
      <c r="I5" s="297"/>
      <c r="J5" s="298"/>
      <c r="K5" s="174"/>
      <c r="L5" s="48"/>
    </row>
    <row r="6" spans="1:14" s="13" customFormat="1" ht="20.100000000000001" customHeight="1" x14ac:dyDescent="0.25">
      <c r="A6" s="299" t="s">
        <v>2</v>
      </c>
      <c r="B6" s="299"/>
      <c r="C6" s="299"/>
      <c r="D6" s="299"/>
      <c r="E6" s="307">
        <v>2000300000151</v>
      </c>
      <c r="F6" s="307"/>
      <c r="G6" s="307"/>
      <c r="H6" s="307"/>
      <c r="I6" s="307"/>
      <c r="J6" s="307"/>
      <c r="K6" s="48"/>
      <c r="L6" s="48"/>
      <c r="M6" s="48"/>
      <c r="N6" s="48"/>
    </row>
    <row r="7" spans="1:14" s="13" customFormat="1" ht="20.100000000000001" customHeight="1" x14ac:dyDescent="0.25">
      <c r="A7" s="299" t="s">
        <v>124</v>
      </c>
      <c r="B7" s="299"/>
      <c r="C7" s="299"/>
      <c r="D7" s="299"/>
      <c r="E7" s="282" t="s">
        <v>242</v>
      </c>
      <c r="F7" s="283"/>
      <c r="G7" s="283"/>
      <c r="H7" s="283"/>
      <c r="I7" s="283"/>
      <c r="J7" s="284"/>
      <c r="K7" s="48"/>
      <c r="L7" s="48"/>
      <c r="M7" s="48"/>
      <c r="N7" s="48"/>
    </row>
    <row r="8" spans="1:14" s="13" customFormat="1" ht="20.100000000000001" customHeight="1" x14ac:dyDescent="0.25">
      <c r="A8" s="299" t="s">
        <v>126</v>
      </c>
      <c r="B8" s="299"/>
      <c r="C8" s="299"/>
      <c r="D8" s="299"/>
      <c r="E8" s="308">
        <v>44901</v>
      </c>
      <c r="F8" s="309"/>
      <c r="G8" s="309"/>
      <c r="H8" s="309"/>
      <c r="I8" s="309"/>
      <c r="J8" s="310"/>
      <c r="K8" s="48"/>
      <c r="L8" s="48"/>
      <c r="M8" s="48"/>
      <c r="N8" s="48"/>
    </row>
    <row r="9" spans="1:14" s="13" customFormat="1" ht="20.100000000000001" customHeight="1" x14ac:dyDescent="0.25">
      <c r="A9" s="299" t="s">
        <v>125</v>
      </c>
      <c r="B9" s="299"/>
      <c r="C9" s="299"/>
      <c r="D9" s="299"/>
      <c r="E9" s="311" t="s">
        <v>248</v>
      </c>
      <c r="F9" s="312"/>
      <c r="G9" s="312"/>
      <c r="H9" s="312"/>
      <c r="I9" s="312"/>
      <c r="J9" s="313"/>
      <c r="K9" s="48"/>
      <c r="L9" s="48"/>
      <c r="M9" s="48"/>
      <c r="N9" s="48"/>
    </row>
    <row r="10" spans="1:14" s="61" customFormat="1" ht="18" x14ac:dyDescent="0.25">
      <c r="A10" s="58"/>
      <c r="B10" s="58"/>
      <c r="C10" s="58"/>
      <c r="D10" s="58"/>
      <c r="E10" s="59"/>
      <c r="F10" s="59"/>
      <c r="G10" s="59"/>
      <c r="H10" s="59"/>
      <c r="I10" s="59"/>
      <c r="J10" s="59"/>
      <c r="K10" s="60"/>
      <c r="L10" s="60"/>
      <c r="M10" s="60"/>
      <c r="N10" s="60"/>
    </row>
    <row r="11" spans="1:14" s="13" customFormat="1" ht="16.5" customHeight="1" x14ac:dyDescent="0.25">
      <c r="A11" s="300" t="s">
        <v>95</v>
      </c>
      <c r="B11" s="301"/>
      <c r="C11" s="301"/>
      <c r="D11" s="301"/>
      <c r="E11" s="301"/>
      <c r="F11" s="301"/>
      <c r="G11" s="301"/>
      <c r="H11" s="301"/>
      <c r="I11" s="301"/>
      <c r="J11" s="301"/>
      <c r="K11" s="301"/>
      <c r="L11" s="301"/>
      <c r="M11" s="301"/>
      <c r="N11" s="302"/>
    </row>
    <row r="12" spans="1:14" s="13" customFormat="1" ht="69.75" customHeight="1" x14ac:dyDescent="0.25">
      <c r="A12" s="62" t="s">
        <v>6</v>
      </c>
      <c r="B12" s="62" t="s">
        <v>96</v>
      </c>
      <c r="C12" s="303" t="s">
        <v>8</v>
      </c>
      <c r="D12" s="304"/>
      <c r="E12" s="62" t="s">
        <v>109</v>
      </c>
      <c r="F12" s="62" t="s">
        <v>71</v>
      </c>
      <c r="G12" s="62" t="s">
        <v>97</v>
      </c>
      <c r="H12" s="62" t="s">
        <v>110</v>
      </c>
      <c r="I12" s="62" t="s">
        <v>129</v>
      </c>
      <c r="J12" s="62" t="s">
        <v>99</v>
      </c>
      <c r="K12" s="62" t="s">
        <v>100</v>
      </c>
      <c r="L12" s="62" t="s">
        <v>103</v>
      </c>
      <c r="M12" s="62" t="s">
        <v>101</v>
      </c>
      <c r="N12" s="62" t="s">
        <v>102</v>
      </c>
    </row>
    <row r="13" spans="1:14" s="13" customFormat="1" ht="18" customHeight="1" x14ac:dyDescent="0.25">
      <c r="A13" s="291" t="s">
        <v>40</v>
      </c>
      <c r="B13" s="63" t="s">
        <v>261</v>
      </c>
      <c r="C13" s="305" t="s">
        <v>68</v>
      </c>
      <c r="D13" s="64" t="s">
        <v>147</v>
      </c>
      <c r="E13" s="65" t="s">
        <v>106</v>
      </c>
      <c r="F13" s="155">
        <v>22</v>
      </c>
      <c r="G13" s="64" t="s">
        <v>43</v>
      </c>
      <c r="H13" s="66" t="s">
        <v>114</v>
      </c>
      <c r="I13" s="87">
        <v>46280</v>
      </c>
      <c r="J13" s="87">
        <f>I13+30</f>
        <v>46310</v>
      </c>
      <c r="K13" s="87">
        <v>46337</v>
      </c>
      <c r="L13" s="68" t="s">
        <v>119</v>
      </c>
      <c r="M13" s="68">
        <v>46722</v>
      </c>
      <c r="N13" s="65" t="s">
        <v>23</v>
      </c>
    </row>
    <row r="14" spans="1:14" s="13" customFormat="1" ht="18" x14ac:dyDescent="0.25">
      <c r="A14" s="292"/>
      <c r="B14" s="63" t="s">
        <v>262</v>
      </c>
      <c r="C14" s="306"/>
      <c r="D14" s="64" t="s">
        <v>227</v>
      </c>
      <c r="E14" s="65" t="s">
        <v>106</v>
      </c>
      <c r="F14" s="155">
        <v>18</v>
      </c>
      <c r="G14" s="64" t="s">
        <v>43</v>
      </c>
      <c r="H14" s="66" t="s">
        <v>114</v>
      </c>
      <c r="I14" s="110">
        <v>46254</v>
      </c>
      <c r="J14" s="87">
        <v>46284</v>
      </c>
      <c r="K14" s="87">
        <v>46316</v>
      </c>
      <c r="L14" s="68" t="s">
        <v>119</v>
      </c>
      <c r="M14" s="68">
        <v>46426</v>
      </c>
      <c r="N14" s="65" t="s">
        <v>23</v>
      </c>
    </row>
    <row r="15" spans="1:14" s="13" customFormat="1" ht="18" customHeight="1" x14ac:dyDescent="0.25">
      <c r="A15" s="292"/>
      <c r="B15" s="63" t="s">
        <v>41</v>
      </c>
      <c r="C15" s="306"/>
      <c r="D15" s="64" t="s">
        <v>148</v>
      </c>
      <c r="E15" s="65" t="s">
        <v>106</v>
      </c>
      <c r="F15" s="155">
        <v>75</v>
      </c>
      <c r="G15" s="64" t="s">
        <v>43</v>
      </c>
      <c r="H15" s="66" t="s">
        <v>114</v>
      </c>
      <c r="I15" s="110">
        <v>46300</v>
      </c>
      <c r="J15" s="87">
        <v>46327</v>
      </c>
      <c r="K15" s="87">
        <v>46332</v>
      </c>
      <c r="L15" s="68" t="s">
        <v>119</v>
      </c>
      <c r="M15" s="68">
        <v>46442</v>
      </c>
      <c r="N15" s="65" t="s">
        <v>23</v>
      </c>
    </row>
    <row r="16" spans="1:14" s="13" customFormat="1" ht="18" x14ac:dyDescent="0.25">
      <c r="A16" s="292"/>
      <c r="B16" s="63" t="s">
        <v>269</v>
      </c>
      <c r="C16" s="306"/>
      <c r="D16" s="64" t="s">
        <v>152</v>
      </c>
      <c r="E16" s="65" t="s">
        <v>106</v>
      </c>
      <c r="F16" s="155">
        <v>380</v>
      </c>
      <c r="G16" s="64" t="s">
        <v>43</v>
      </c>
      <c r="H16" s="66" t="s">
        <v>114</v>
      </c>
      <c r="I16" s="110">
        <v>46255</v>
      </c>
      <c r="J16" s="87">
        <v>46285</v>
      </c>
      <c r="K16" s="87">
        <v>46317</v>
      </c>
      <c r="L16" s="68" t="s">
        <v>119</v>
      </c>
      <c r="M16" s="68" t="s">
        <v>271</v>
      </c>
      <c r="N16" s="65" t="s">
        <v>23</v>
      </c>
    </row>
    <row r="17" spans="1:14" s="13" customFormat="1" ht="97.5" customHeight="1" x14ac:dyDescent="0.25">
      <c r="A17" s="292"/>
      <c r="B17" s="139" t="s">
        <v>270</v>
      </c>
      <c r="C17" s="83" t="s">
        <v>75</v>
      </c>
      <c r="D17" s="82" t="s">
        <v>74</v>
      </c>
      <c r="E17" s="65" t="s">
        <v>106</v>
      </c>
      <c r="F17" s="134">
        <v>154</v>
      </c>
      <c r="G17" s="64" t="s">
        <v>43</v>
      </c>
      <c r="H17" s="66" t="s">
        <v>114</v>
      </c>
      <c r="I17" s="110">
        <v>46264</v>
      </c>
      <c r="J17" s="87">
        <v>46294</v>
      </c>
      <c r="K17" s="87">
        <v>46326</v>
      </c>
      <c r="L17" s="68" t="s">
        <v>119</v>
      </c>
      <c r="M17" s="68">
        <v>46711</v>
      </c>
      <c r="N17" s="65" t="s">
        <v>23</v>
      </c>
    </row>
    <row r="18" spans="1:14" s="13" customFormat="1" ht="129.75" customHeight="1" x14ac:dyDescent="0.25">
      <c r="A18" s="292"/>
      <c r="B18" s="139" t="s">
        <v>237</v>
      </c>
      <c r="C18" s="83" t="s">
        <v>77</v>
      </c>
      <c r="D18" s="82" t="s">
        <v>212</v>
      </c>
      <c r="E18" s="65" t="s">
        <v>106</v>
      </c>
      <c r="F18" s="154">
        <v>156</v>
      </c>
      <c r="G18" s="64" t="s">
        <v>43</v>
      </c>
      <c r="H18" s="66" t="s">
        <v>114</v>
      </c>
      <c r="I18" s="110">
        <v>46447</v>
      </c>
      <c r="J18" s="87">
        <v>46477</v>
      </c>
      <c r="K18" s="67">
        <v>46504</v>
      </c>
      <c r="L18" s="68" t="s">
        <v>119</v>
      </c>
      <c r="M18" s="68">
        <v>46554</v>
      </c>
      <c r="N18" s="65" t="s">
        <v>23</v>
      </c>
    </row>
    <row r="19" spans="1:14" s="13" customFormat="1" ht="64.5" customHeight="1" x14ac:dyDescent="0.25">
      <c r="A19" s="292"/>
      <c r="B19" s="83" t="s">
        <v>238</v>
      </c>
      <c r="C19" s="151" t="s">
        <v>76</v>
      </c>
      <c r="D19" s="82" t="s">
        <v>214</v>
      </c>
      <c r="E19" s="146" t="s">
        <v>106</v>
      </c>
      <c r="F19" s="150">
        <v>359</v>
      </c>
      <c r="G19" s="64" t="s">
        <v>43</v>
      </c>
      <c r="H19" s="147" t="s">
        <v>114</v>
      </c>
      <c r="I19" s="143">
        <v>46296</v>
      </c>
      <c r="J19" s="148">
        <v>46326</v>
      </c>
      <c r="K19" s="118">
        <v>46353</v>
      </c>
      <c r="L19" s="118" t="s">
        <v>119</v>
      </c>
      <c r="M19" s="118">
        <v>46433</v>
      </c>
      <c r="N19" s="65"/>
    </row>
    <row r="20" spans="1:14" s="13" customFormat="1" ht="49.5" x14ac:dyDescent="0.25">
      <c r="A20" s="292"/>
      <c r="B20" s="83" t="s">
        <v>233</v>
      </c>
      <c r="C20" s="83" t="s">
        <v>42</v>
      </c>
      <c r="D20" s="82" t="s">
        <v>78</v>
      </c>
      <c r="E20" s="65" t="s">
        <v>106</v>
      </c>
      <c r="F20" s="134">
        <v>90</v>
      </c>
      <c r="G20" s="64" t="s">
        <v>43</v>
      </c>
      <c r="H20" s="66" t="s">
        <v>114</v>
      </c>
      <c r="I20" s="110">
        <v>46389</v>
      </c>
      <c r="J20" s="148">
        <v>46419</v>
      </c>
      <c r="K20" s="67">
        <v>46451</v>
      </c>
      <c r="L20" s="68" t="s">
        <v>119</v>
      </c>
      <c r="M20" s="68">
        <v>46651</v>
      </c>
      <c r="N20" s="65" t="s">
        <v>23</v>
      </c>
    </row>
    <row r="21" spans="1:14" s="13" customFormat="1" ht="107.25" customHeight="1" x14ac:dyDescent="0.25">
      <c r="A21" s="292"/>
      <c r="B21" s="83" t="s">
        <v>150</v>
      </c>
      <c r="C21" s="139" t="s">
        <v>218</v>
      </c>
      <c r="D21" s="116" t="s">
        <v>187</v>
      </c>
      <c r="E21" s="65" t="s">
        <v>106</v>
      </c>
      <c r="F21" s="134">
        <v>22</v>
      </c>
      <c r="G21" s="69" t="s">
        <v>43</v>
      </c>
      <c r="H21" s="66" t="s">
        <v>114</v>
      </c>
      <c r="I21" s="110">
        <v>46321</v>
      </c>
      <c r="J21" s="67">
        <v>46341</v>
      </c>
      <c r="K21" s="67">
        <v>46373</v>
      </c>
      <c r="L21" s="68" t="s">
        <v>119</v>
      </c>
      <c r="M21" s="68">
        <v>46423</v>
      </c>
      <c r="N21" s="65"/>
    </row>
    <row r="22" spans="1:14" s="13" customFormat="1" ht="68.25" customHeight="1" x14ac:dyDescent="0.25">
      <c r="A22" s="292"/>
      <c r="B22" s="83" t="s">
        <v>151</v>
      </c>
      <c r="C22" s="139" t="s">
        <v>219</v>
      </c>
      <c r="D22" s="116" t="s">
        <v>184</v>
      </c>
      <c r="E22" s="65" t="s">
        <v>106</v>
      </c>
      <c r="F22" s="134">
        <v>106</v>
      </c>
      <c r="G22" s="69" t="s">
        <v>43</v>
      </c>
      <c r="H22" s="66" t="s">
        <v>114</v>
      </c>
      <c r="I22" s="127">
        <v>46266</v>
      </c>
      <c r="J22" s="67" t="s">
        <v>272</v>
      </c>
      <c r="K22" s="67">
        <v>46318</v>
      </c>
      <c r="L22" s="68" t="s">
        <v>119</v>
      </c>
      <c r="M22" s="68">
        <v>46398</v>
      </c>
      <c r="N22" s="65"/>
    </row>
    <row r="23" spans="1:14" s="13" customFormat="1" ht="102.75" customHeight="1" x14ac:dyDescent="0.25">
      <c r="A23" s="292"/>
      <c r="B23" s="83" t="s">
        <v>153</v>
      </c>
      <c r="C23" s="139" t="s">
        <v>220</v>
      </c>
      <c r="D23" s="116" t="s">
        <v>185</v>
      </c>
      <c r="E23" s="65" t="s">
        <v>106</v>
      </c>
      <c r="F23" s="134">
        <v>5</v>
      </c>
      <c r="G23" s="69" t="s">
        <v>43</v>
      </c>
      <c r="H23" s="66" t="s">
        <v>114</v>
      </c>
      <c r="I23" s="110">
        <v>46327</v>
      </c>
      <c r="J23" s="110">
        <v>46367</v>
      </c>
      <c r="K23" s="67">
        <v>46379</v>
      </c>
      <c r="L23" s="68" t="s">
        <v>119</v>
      </c>
      <c r="M23" s="68">
        <v>46429</v>
      </c>
      <c r="N23" s="65"/>
    </row>
    <row r="24" spans="1:14" s="13" customFormat="1" ht="88.5" customHeight="1" x14ac:dyDescent="0.25">
      <c r="A24" s="292"/>
      <c r="B24" s="83" t="s">
        <v>154</v>
      </c>
      <c r="C24" s="139" t="s">
        <v>221</v>
      </c>
      <c r="D24" s="116" t="s">
        <v>186</v>
      </c>
      <c r="E24" s="65" t="s">
        <v>106</v>
      </c>
      <c r="F24" s="134">
        <v>13</v>
      </c>
      <c r="G24" s="69" t="s">
        <v>43</v>
      </c>
      <c r="H24" s="66" t="s">
        <v>114</v>
      </c>
      <c r="I24" s="110">
        <v>46419</v>
      </c>
      <c r="J24" s="67">
        <v>46449</v>
      </c>
      <c r="K24" s="67">
        <v>46481</v>
      </c>
      <c r="L24" s="68" t="s">
        <v>119</v>
      </c>
      <c r="M24" s="68">
        <v>46591</v>
      </c>
      <c r="N24" s="65"/>
    </row>
    <row r="25" spans="1:14" s="13" customFormat="1" ht="45.75" customHeight="1" x14ac:dyDescent="0.25">
      <c r="A25" s="292"/>
      <c r="B25" s="158" t="s">
        <v>215</v>
      </c>
      <c r="C25" s="83" t="s">
        <v>67</v>
      </c>
      <c r="D25" s="82" t="s">
        <v>79</v>
      </c>
      <c r="E25" s="65" t="s">
        <v>106</v>
      </c>
      <c r="F25" s="134">
        <v>2600</v>
      </c>
      <c r="G25" s="69" t="s">
        <v>43</v>
      </c>
      <c r="H25" s="69" t="s">
        <v>59</v>
      </c>
      <c r="I25" s="87">
        <v>46357</v>
      </c>
      <c r="J25" s="87">
        <f>I25+30</f>
        <v>46387</v>
      </c>
      <c r="K25" s="87">
        <f>J25+5</f>
        <v>46392</v>
      </c>
      <c r="L25" s="68" t="s">
        <v>119</v>
      </c>
      <c r="M25" s="90">
        <v>46709</v>
      </c>
      <c r="N25" s="65" t="s">
        <v>23</v>
      </c>
    </row>
    <row r="26" spans="1:14" s="13" customFormat="1" ht="46.5" customHeight="1" x14ac:dyDescent="0.25">
      <c r="A26" s="180" t="s">
        <v>47</v>
      </c>
      <c r="B26" s="158" t="s">
        <v>183</v>
      </c>
      <c r="C26" s="95" t="s">
        <v>158</v>
      </c>
      <c r="D26" s="116" t="s">
        <v>158</v>
      </c>
      <c r="E26" s="65" t="s">
        <v>106</v>
      </c>
      <c r="F26" s="149">
        <v>2100</v>
      </c>
      <c r="G26" s="69" t="s">
        <v>43</v>
      </c>
      <c r="H26" s="69" t="s">
        <v>59</v>
      </c>
      <c r="I26" s="30">
        <v>46447</v>
      </c>
      <c r="J26" s="79">
        <v>46454</v>
      </c>
      <c r="K26" s="2">
        <v>46515</v>
      </c>
      <c r="L26" s="68" t="s">
        <v>119</v>
      </c>
      <c r="M26" s="2">
        <v>46575</v>
      </c>
      <c r="N26" s="96"/>
    </row>
    <row r="27" spans="1:14" s="13" customFormat="1" ht="18" x14ac:dyDescent="0.25">
      <c r="A27" s="70" t="s">
        <v>22</v>
      </c>
      <c r="B27" s="293"/>
      <c r="C27" s="294"/>
      <c r="D27" s="294"/>
      <c r="E27" s="295"/>
      <c r="F27" s="136">
        <f>SUM(F13:F26)</f>
        <v>6100</v>
      </c>
      <c r="G27" s="293"/>
      <c r="H27" s="294"/>
      <c r="I27" s="294"/>
      <c r="J27" s="294"/>
      <c r="K27" s="295"/>
      <c r="L27" s="71"/>
      <c r="M27" s="293"/>
      <c r="N27" s="295"/>
    </row>
    <row r="28" spans="1:14" s="13" customFormat="1" ht="18.75" x14ac:dyDescent="0.3">
      <c r="B28" s="72"/>
      <c r="C28" s="72"/>
      <c r="D28" s="72"/>
      <c r="E28" s="72"/>
      <c r="F28" s="72"/>
      <c r="G28" s="72"/>
      <c r="H28" s="72"/>
      <c r="I28" s="126"/>
      <c r="J28" s="72"/>
      <c r="M28" s="72"/>
      <c r="N28" s="72"/>
    </row>
    <row r="29" spans="1:14" s="13" customFormat="1" ht="18" x14ac:dyDescent="0.25">
      <c r="G29" s="73"/>
      <c r="I29" s="61"/>
    </row>
    <row r="30" spans="1:14" s="13" customFormat="1" ht="18" x14ac:dyDescent="0.25">
      <c r="G30" s="73"/>
      <c r="I30" s="61"/>
    </row>
    <row r="32" spans="1:14" ht="13.9" customHeight="1" x14ac:dyDescent="0.3">
      <c r="L32" s="2"/>
    </row>
  </sheetData>
  <mergeCells count="24">
    <mergeCell ref="A1:L1"/>
    <mergeCell ref="A4:D4"/>
    <mergeCell ref="A5:D5"/>
    <mergeCell ref="A2:D2"/>
    <mergeCell ref="A3:D3"/>
    <mergeCell ref="E2:J2"/>
    <mergeCell ref="E3:J3"/>
    <mergeCell ref="E4:J4"/>
    <mergeCell ref="A13:A25"/>
    <mergeCell ref="B27:E27"/>
    <mergeCell ref="G27:K27"/>
    <mergeCell ref="M27:N27"/>
    <mergeCell ref="E5:J5"/>
    <mergeCell ref="A6:D6"/>
    <mergeCell ref="A7:D7"/>
    <mergeCell ref="A11:N11"/>
    <mergeCell ref="C12:D12"/>
    <mergeCell ref="C13:C16"/>
    <mergeCell ref="E6:J6"/>
    <mergeCell ref="E7:J7"/>
    <mergeCell ref="A8:D8"/>
    <mergeCell ref="E8:J8"/>
    <mergeCell ref="A9:D9"/>
    <mergeCell ref="E9:J9"/>
  </mergeCells>
  <printOptions horizontalCentered="1" verticalCentered="1"/>
  <pageMargins left="0.19685039370078741" right="0.11811023622047245" top="0.19685039370078741" bottom="0.35433070866141736" header="0.19685039370078741" footer="0.31496062992125984"/>
  <pageSetup paperSize="8" scale="61" fitToHeight="0" orientation="landscape"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W25"/>
  <sheetViews>
    <sheetView view="pageBreakPreview" topLeftCell="A5" zoomScale="60" zoomScaleNormal="75" workbookViewId="0">
      <selection activeCell="U15" sqref="U15:U17"/>
    </sheetView>
  </sheetViews>
  <sheetFormatPr baseColWidth="10" defaultColWidth="9.140625" defaultRowHeight="16.5" x14ac:dyDescent="0.3"/>
  <cols>
    <col min="1" max="1" width="16.28515625" style="5" customWidth="1"/>
    <col min="2" max="2" width="10.5703125" style="5" customWidth="1"/>
    <col min="3" max="3" width="24.28515625" style="5" customWidth="1"/>
    <col min="4" max="4" width="11.28515625" style="5" customWidth="1"/>
    <col min="5" max="5" width="30.42578125" style="5" customWidth="1"/>
    <col min="6" max="6" width="20.42578125" style="5" customWidth="1"/>
    <col min="7" max="7" width="17.28515625" style="5" customWidth="1"/>
    <col min="8" max="8" width="11.28515625" style="14" bestFit="1" customWidth="1"/>
    <col min="9" max="9" width="16" style="5" customWidth="1"/>
    <col min="10" max="10" width="15" style="5" customWidth="1"/>
    <col min="11" max="11" width="15.7109375" style="5" customWidth="1"/>
    <col min="12" max="12" width="12.7109375" style="5" customWidth="1"/>
    <col min="13" max="13" width="12.28515625" style="5" customWidth="1"/>
    <col min="14" max="14" width="14.28515625" style="5" customWidth="1"/>
    <col min="15" max="15" width="16.7109375" style="5" customWidth="1"/>
    <col min="16" max="16" width="25.28515625" style="5" bestFit="1" customWidth="1"/>
    <col min="17" max="17" width="16" style="5" customWidth="1"/>
    <col min="18" max="18" width="15.85546875" style="5" customWidth="1"/>
    <col min="19" max="19" width="17.28515625" style="5" bestFit="1" customWidth="1"/>
    <col min="20" max="20" width="13" style="5" customWidth="1"/>
    <col min="21" max="21" width="23.7109375" style="5" bestFit="1" customWidth="1"/>
    <col min="22" max="22" width="25.5703125" style="5" bestFit="1" customWidth="1"/>
    <col min="23" max="16384" width="9.140625" style="5"/>
  </cols>
  <sheetData>
    <row r="1" spans="1:75" ht="37.5" customHeight="1" x14ac:dyDescent="0.3">
      <c r="A1" s="328" t="s">
        <v>91</v>
      </c>
      <c r="B1" s="328"/>
      <c r="C1" s="328"/>
      <c r="D1" s="328"/>
      <c r="E1" s="328"/>
      <c r="F1" s="328"/>
      <c r="G1" s="328"/>
      <c r="H1" s="328"/>
      <c r="I1" s="328"/>
      <c r="J1" s="328"/>
      <c r="K1" s="328"/>
      <c r="L1" s="328"/>
      <c r="M1" s="328"/>
      <c r="N1" s="328"/>
      <c r="O1" s="328"/>
      <c r="P1" s="328"/>
      <c r="Q1" s="328"/>
      <c r="R1" s="328"/>
      <c r="S1" s="328"/>
      <c r="T1" s="328"/>
      <c r="U1" s="328"/>
      <c r="V1" s="328"/>
    </row>
    <row r="2" spans="1:75" ht="27.75" customHeight="1" x14ac:dyDescent="0.3">
      <c r="A2" s="328" t="s">
        <v>84</v>
      </c>
      <c r="B2" s="328"/>
      <c r="C2" s="328"/>
      <c r="D2" s="328"/>
      <c r="E2" s="328"/>
      <c r="F2" s="328"/>
      <c r="G2" s="328"/>
      <c r="H2" s="328"/>
      <c r="I2" s="328"/>
      <c r="J2" s="328"/>
      <c r="K2" s="328"/>
      <c r="L2" s="328"/>
      <c r="M2" s="328"/>
      <c r="N2" s="328"/>
      <c r="O2" s="328"/>
      <c r="P2" s="328"/>
      <c r="Q2" s="328"/>
      <c r="R2" s="328"/>
      <c r="S2" s="328"/>
      <c r="T2" s="328"/>
      <c r="U2" s="328"/>
      <c r="V2" s="328"/>
    </row>
    <row r="3" spans="1:75" ht="36.75" customHeight="1" x14ac:dyDescent="0.3">
      <c r="A3" s="328" t="s">
        <v>116</v>
      </c>
      <c r="B3" s="328"/>
      <c r="C3" s="328"/>
      <c r="D3" s="328"/>
      <c r="E3" s="328"/>
      <c r="F3" s="328"/>
      <c r="G3" s="328"/>
      <c r="H3" s="328"/>
      <c r="I3" s="328"/>
      <c r="J3" s="328"/>
      <c r="K3" s="328"/>
      <c r="L3" s="328"/>
      <c r="M3" s="328"/>
      <c r="N3" s="328"/>
      <c r="O3" s="328"/>
      <c r="P3" s="328"/>
      <c r="Q3" s="328"/>
      <c r="R3" s="328"/>
      <c r="S3" s="328"/>
      <c r="T3" s="328"/>
      <c r="U3" s="328"/>
      <c r="V3" s="328"/>
    </row>
    <row r="4" spans="1:75" ht="33.75" customHeight="1" x14ac:dyDescent="0.3">
      <c r="A4" s="328" t="s">
        <v>274</v>
      </c>
      <c r="B4" s="328"/>
      <c r="C4" s="328"/>
      <c r="D4" s="328"/>
      <c r="E4" s="328"/>
      <c r="F4" s="328"/>
      <c r="G4" s="328"/>
      <c r="H4" s="328"/>
      <c r="I4" s="328"/>
      <c r="J4" s="328"/>
      <c r="K4" s="328"/>
      <c r="L4" s="328"/>
      <c r="M4" s="328"/>
      <c r="N4" s="328"/>
      <c r="O4" s="328"/>
      <c r="P4" s="328"/>
      <c r="Q4" s="328"/>
      <c r="R4" s="328"/>
      <c r="S4" s="328"/>
      <c r="T4" s="328"/>
      <c r="U4" s="328"/>
      <c r="V4" s="328"/>
    </row>
    <row r="5" spans="1:75" s="19" customFormat="1" ht="27.75" customHeight="1" x14ac:dyDescent="0.25">
      <c r="A5" s="324" t="s">
        <v>0</v>
      </c>
      <c r="B5" s="324"/>
      <c r="C5" s="324"/>
      <c r="D5" s="329" t="s">
        <v>54</v>
      </c>
      <c r="E5" s="330"/>
      <c r="F5" s="330"/>
      <c r="G5" s="330"/>
      <c r="H5" s="330"/>
      <c r="I5" s="331"/>
      <c r="J5" s="3"/>
      <c r="K5" s="3"/>
      <c r="L5" s="3"/>
      <c r="M5" s="3"/>
      <c r="N5" s="3"/>
      <c r="O5" s="3"/>
      <c r="P5" s="3"/>
      <c r="Q5" s="3"/>
      <c r="R5" s="3"/>
      <c r="S5" s="3"/>
      <c r="T5" s="3"/>
      <c r="U5" s="3"/>
      <c r="V5" s="3"/>
      <c r="W5" s="16"/>
    </row>
    <row r="6" spans="1:75" s="19" customFormat="1" ht="33" customHeight="1" x14ac:dyDescent="0.25">
      <c r="A6" s="324" t="s">
        <v>1</v>
      </c>
      <c r="B6" s="324"/>
      <c r="C6" s="324"/>
      <c r="D6" s="329" t="s">
        <v>55</v>
      </c>
      <c r="E6" s="330"/>
      <c r="F6" s="330"/>
      <c r="G6" s="330"/>
      <c r="H6" s="330"/>
      <c r="I6" s="331"/>
      <c r="J6" s="3"/>
      <c r="K6" s="3"/>
      <c r="L6" s="3"/>
      <c r="M6" s="3"/>
      <c r="N6" s="3"/>
      <c r="O6" s="3"/>
      <c r="P6" s="3"/>
      <c r="Q6" s="3"/>
      <c r="R6" s="16"/>
      <c r="S6" s="16"/>
      <c r="T6" s="16"/>
      <c r="U6" s="16"/>
      <c r="V6" s="16"/>
      <c r="W6" s="16"/>
    </row>
    <row r="7" spans="1:75" s="19" customFormat="1" ht="27.75" customHeight="1" x14ac:dyDescent="0.25">
      <c r="A7" s="324" t="s">
        <v>56</v>
      </c>
      <c r="B7" s="324"/>
      <c r="C7" s="324"/>
      <c r="D7" s="329" t="s">
        <v>57</v>
      </c>
      <c r="E7" s="330"/>
      <c r="F7" s="330"/>
      <c r="G7" s="330"/>
      <c r="H7" s="330"/>
      <c r="I7" s="331"/>
      <c r="J7" s="3"/>
      <c r="K7" s="3"/>
      <c r="L7" s="3"/>
      <c r="M7" s="3"/>
      <c r="N7" s="3"/>
      <c r="O7" s="3"/>
      <c r="P7" s="3"/>
      <c r="Q7" s="3"/>
      <c r="R7" s="16"/>
      <c r="S7" s="16"/>
      <c r="T7" s="16"/>
      <c r="U7" s="16"/>
      <c r="V7" s="16"/>
      <c r="W7" s="16"/>
    </row>
    <row r="8" spans="1:75" s="19" customFormat="1" ht="27.75" customHeight="1" x14ac:dyDescent="0.25">
      <c r="A8" s="332" t="s">
        <v>112</v>
      </c>
      <c r="B8" s="333"/>
      <c r="C8" s="334"/>
      <c r="D8" s="335">
        <v>44868</v>
      </c>
      <c r="E8" s="336"/>
      <c r="F8" s="336"/>
      <c r="G8" s="336"/>
      <c r="H8" s="336"/>
      <c r="I8" s="337"/>
      <c r="J8" s="3"/>
      <c r="K8" s="3"/>
      <c r="L8" s="3"/>
      <c r="M8" s="3"/>
      <c r="N8" s="3"/>
      <c r="O8" s="3"/>
      <c r="P8" s="3"/>
      <c r="Q8" s="3"/>
      <c r="R8" s="16"/>
      <c r="S8" s="16"/>
      <c r="T8" s="16"/>
      <c r="U8" s="16"/>
      <c r="V8" s="16"/>
      <c r="W8" s="16"/>
    </row>
    <row r="9" spans="1:75" s="19" customFormat="1" ht="27.75" customHeight="1" x14ac:dyDescent="0.25">
      <c r="A9" s="324" t="s">
        <v>2</v>
      </c>
      <c r="B9" s="324"/>
      <c r="C9" s="324"/>
      <c r="D9" s="325">
        <v>2000300000151</v>
      </c>
      <c r="E9" s="326"/>
      <c r="F9" s="326"/>
      <c r="G9" s="326"/>
      <c r="H9" s="326"/>
      <c r="I9" s="327"/>
      <c r="J9" s="3"/>
      <c r="K9" s="3"/>
      <c r="L9" s="3"/>
      <c r="M9" s="3"/>
      <c r="N9" s="3"/>
      <c r="O9" s="3"/>
      <c r="P9" s="3"/>
      <c r="Q9" s="3"/>
      <c r="R9" s="16"/>
      <c r="S9" s="16"/>
      <c r="T9" s="16"/>
      <c r="U9" s="16"/>
      <c r="V9" s="16"/>
      <c r="W9" s="16"/>
    </row>
    <row r="10" spans="1:75" s="19" customFormat="1" ht="27.75" customHeight="1" x14ac:dyDescent="0.25">
      <c r="A10" s="324" t="s">
        <v>124</v>
      </c>
      <c r="B10" s="324"/>
      <c r="C10" s="324"/>
      <c r="D10" s="282" t="s">
        <v>240</v>
      </c>
      <c r="E10" s="283"/>
      <c r="F10" s="283"/>
      <c r="G10" s="283"/>
      <c r="H10" s="283"/>
      <c r="I10" s="284"/>
      <c r="J10" s="3"/>
      <c r="K10" s="3"/>
      <c r="L10" s="3"/>
      <c r="M10" s="3"/>
      <c r="N10" s="3"/>
      <c r="O10" s="3"/>
      <c r="P10" s="3"/>
      <c r="Q10" s="3"/>
      <c r="R10" s="16"/>
      <c r="S10" s="16"/>
      <c r="T10" s="16"/>
      <c r="U10" s="16"/>
      <c r="V10" s="16"/>
      <c r="W10" s="16"/>
    </row>
    <row r="11" spans="1:75" s="19" customFormat="1" ht="27.75" customHeight="1" x14ac:dyDescent="0.25">
      <c r="A11" s="324" t="s">
        <v>126</v>
      </c>
      <c r="B11" s="324"/>
      <c r="C11" s="324"/>
      <c r="D11" s="285">
        <v>44901</v>
      </c>
      <c r="E11" s="286"/>
      <c r="F11" s="286"/>
      <c r="G11" s="286"/>
      <c r="H11" s="286"/>
      <c r="I11" s="287"/>
      <c r="J11" s="3"/>
      <c r="K11" s="3"/>
      <c r="L11" s="3"/>
      <c r="M11" s="3"/>
      <c r="N11" s="3"/>
      <c r="O11" s="3"/>
      <c r="P11" s="3"/>
      <c r="Q11" s="3"/>
      <c r="R11" s="16"/>
      <c r="S11" s="16"/>
      <c r="T11" s="16"/>
      <c r="U11" s="16"/>
      <c r="V11" s="16"/>
      <c r="W11" s="16"/>
    </row>
    <row r="12" spans="1:75" ht="35.25" customHeight="1" x14ac:dyDescent="0.3">
      <c r="A12" s="324" t="s">
        <v>125</v>
      </c>
      <c r="B12" s="324"/>
      <c r="C12" s="324"/>
      <c r="D12" s="321" t="s">
        <v>248</v>
      </c>
      <c r="E12" s="322"/>
      <c r="F12" s="322"/>
      <c r="G12" s="322"/>
      <c r="H12" s="322"/>
      <c r="I12" s="323"/>
      <c r="J12" s="3"/>
      <c r="K12" s="3"/>
      <c r="L12" s="3"/>
      <c r="M12" s="3"/>
      <c r="N12" s="3"/>
      <c r="O12" s="3"/>
      <c r="P12" s="3"/>
      <c r="Q12" s="3"/>
      <c r="R12" s="4"/>
      <c r="S12" s="4"/>
      <c r="T12" s="4"/>
      <c r="U12" s="4"/>
      <c r="V12" s="16"/>
      <c r="W12" s="16"/>
    </row>
    <row r="13" spans="1:75" s="40" customFormat="1" ht="35.25" customHeight="1" x14ac:dyDescent="0.25">
      <c r="A13" s="38"/>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row>
    <row r="14" spans="1:75" s="11" customFormat="1" ht="51" customHeight="1" x14ac:dyDescent="0.25">
      <c r="A14" s="254" t="s">
        <v>3</v>
      </c>
      <c r="B14" s="255"/>
      <c r="C14" s="255"/>
      <c r="D14" s="255"/>
      <c r="E14" s="255"/>
      <c r="F14" s="255"/>
      <c r="G14" s="255"/>
      <c r="H14" s="255"/>
      <c r="I14" s="255"/>
      <c r="J14" s="255"/>
      <c r="K14" s="255"/>
      <c r="L14" s="256"/>
      <c r="M14" s="246" t="s">
        <v>4</v>
      </c>
      <c r="N14" s="246"/>
      <c r="O14" s="246" t="s">
        <v>62</v>
      </c>
      <c r="P14" s="246"/>
      <c r="Q14" s="246" t="s">
        <v>80</v>
      </c>
      <c r="R14" s="246"/>
      <c r="S14" s="246" t="s">
        <v>5</v>
      </c>
      <c r="T14" s="246"/>
      <c r="U14" s="246"/>
      <c r="V14" s="246"/>
      <c r="W14" s="7"/>
    </row>
    <row r="15" spans="1:75" s="11" customFormat="1" ht="44.25" customHeight="1" x14ac:dyDescent="0.25">
      <c r="A15" s="246" t="s">
        <v>6</v>
      </c>
      <c r="B15" s="246" t="s">
        <v>7</v>
      </c>
      <c r="C15" s="246" t="s">
        <v>8</v>
      </c>
      <c r="D15" s="246" t="s">
        <v>81</v>
      </c>
      <c r="E15" s="246" t="s">
        <v>70</v>
      </c>
      <c r="F15" s="246" t="s">
        <v>9</v>
      </c>
      <c r="G15" s="246" t="s">
        <v>10</v>
      </c>
      <c r="H15" s="338" t="s">
        <v>71</v>
      </c>
      <c r="I15" s="246" t="s">
        <v>11</v>
      </c>
      <c r="J15" s="246" t="s">
        <v>12</v>
      </c>
      <c r="K15" s="246" t="s">
        <v>72</v>
      </c>
      <c r="L15" s="246" t="s">
        <v>73</v>
      </c>
      <c r="M15" s="246" t="s">
        <v>13</v>
      </c>
      <c r="N15" s="246" t="s">
        <v>14</v>
      </c>
      <c r="O15" s="246" t="s">
        <v>130</v>
      </c>
      <c r="P15" s="246" t="s">
        <v>15</v>
      </c>
      <c r="Q15" s="246" t="s">
        <v>85</v>
      </c>
      <c r="R15" s="246" t="s">
        <v>16</v>
      </c>
      <c r="S15" s="246" t="s">
        <v>17</v>
      </c>
      <c r="T15" s="246" t="s">
        <v>86</v>
      </c>
      <c r="U15" s="246" t="s">
        <v>18</v>
      </c>
      <c r="V15" s="246" t="s">
        <v>19</v>
      </c>
      <c r="W15" s="7"/>
    </row>
    <row r="16" spans="1:75" s="11" customFormat="1" ht="44.25" customHeight="1" x14ac:dyDescent="0.25">
      <c r="A16" s="246"/>
      <c r="B16" s="246"/>
      <c r="C16" s="246"/>
      <c r="D16" s="246"/>
      <c r="E16" s="246"/>
      <c r="F16" s="246"/>
      <c r="G16" s="246"/>
      <c r="H16" s="338"/>
      <c r="I16" s="246"/>
      <c r="J16" s="246"/>
      <c r="K16" s="246"/>
      <c r="L16" s="246"/>
      <c r="M16" s="246"/>
      <c r="N16" s="246"/>
      <c r="O16" s="246"/>
      <c r="P16" s="246"/>
      <c r="Q16" s="246"/>
      <c r="R16" s="246"/>
      <c r="S16" s="246"/>
      <c r="T16" s="246"/>
      <c r="U16" s="246"/>
      <c r="V16" s="246"/>
      <c r="W16" s="7"/>
    </row>
    <row r="17" spans="1:23" s="11" customFormat="1" ht="44.25" customHeight="1" x14ac:dyDescent="0.25">
      <c r="A17" s="246"/>
      <c r="B17" s="246"/>
      <c r="C17" s="246"/>
      <c r="D17" s="246"/>
      <c r="E17" s="246"/>
      <c r="F17" s="246"/>
      <c r="G17" s="246"/>
      <c r="H17" s="338"/>
      <c r="I17" s="246"/>
      <c r="J17" s="246"/>
      <c r="K17" s="246"/>
      <c r="L17" s="246"/>
      <c r="M17" s="246"/>
      <c r="N17" s="246"/>
      <c r="O17" s="246"/>
      <c r="P17" s="246"/>
      <c r="Q17" s="246"/>
      <c r="R17" s="246"/>
      <c r="S17" s="246"/>
      <c r="T17" s="246"/>
      <c r="U17" s="246"/>
      <c r="V17" s="246"/>
      <c r="W17" s="7"/>
    </row>
    <row r="18" spans="1:23" s="45" customFormat="1" ht="61.5" customHeight="1" x14ac:dyDescent="0.25">
      <c r="A18" s="346" t="s">
        <v>40</v>
      </c>
      <c r="B18" s="340" t="s">
        <v>45</v>
      </c>
      <c r="C18" s="343" t="s">
        <v>136</v>
      </c>
      <c r="D18" s="343">
        <v>1</v>
      </c>
      <c r="E18" s="343" t="s">
        <v>120</v>
      </c>
      <c r="F18" s="343" t="s">
        <v>58</v>
      </c>
      <c r="G18" s="343" t="s">
        <v>93</v>
      </c>
      <c r="H18" s="351">
        <v>67</v>
      </c>
      <c r="I18" s="343" t="s">
        <v>43</v>
      </c>
      <c r="J18" s="343" t="s">
        <v>44</v>
      </c>
      <c r="K18" s="343" t="s">
        <v>114</v>
      </c>
      <c r="L18" s="41" t="s">
        <v>53</v>
      </c>
      <c r="M18" s="348" t="s">
        <v>83</v>
      </c>
      <c r="N18" s="348" t="s">
        <v>83</v>
      </c>
      <c r="O18" s="42">
        <v>45019</v>
      </c>
      <c r="P18" s="42">
        <f>O18+30</f>
        <v>45049</v>
      </c>
      <c r="Q18" s="42">
        <f>P18+15</f>
        <v>45064</v>
      </c>
      <c r="R18" s="42">
        <f>Q18+7</f>
        <v>45071</v>
      </c>
      <c r="S18" s="42">
        <f>R18+5</f>
        <v>45076</v>
      </c>
      <c r="T18" s="12" t="s">
        <v>119</v>
      </c>
      <c r="U18" s="42">
        <f>S18+20</f>
        <v>45096</v>
      </c>
      <c r="V18" s="43">
        <f>U18+90</f>
        <v>45186</v>
      </c>
      <c r="W18" s="44"/>
    </row>
    <row r="19" spans="1:23" s="45" customFormat="1" ht="41.25" customHeight="1" x14ac:dyDescent="0.25">
      <c r="A19" s="347"/>
      <c r="B19" s="341"/>
      <c r="C19" s="344"/>
      <c r="D19" s="344"/>
      <c r="E19" s="344"/>
      <c r="F19" s="344"/>
      <c r="G19" s="344"/>
      <c r="H19" s="352"/>
      <c r="I19" s="344"/>
      <c r="J19" s="344"/>
      <c r="K19" s="344"/>
      <c r="L19" s="106" t="s">
        <v>210</v>
      </c>
      <c r="M19" s="349"/>
      <c r="N19" s="349"/>
      <c r="O19" s="107">
        <v>45689</v>
      </c>
      <c r="P19" s="107">
        <f>O19+30</f>
        <v>45719</v>
      </c>
      <c r="Q19" s="107">
        <f>P19+15</f>
        <v>45734</v>
      </c>
      <c r="R19" s="107">
        <f>Q19+7</f>
        <v>45741</v>
      </c>
      <c r="S19" s="107">
        <f>R19+5</f>
        <v>45746</v>
      </c>
      <c r="T19" s="109" t="s">
        <v>119</v>
      </c>
      <c r="U19" s="107">
        <f>S19+20</f>
        <v>45766</v>
      </c>
      <c r="V19" s="108">
        <f>S19+60</f>
        <v>45806</v>
      </c>
      <c r="W19" s="44"/>
    </row>
    <row r="20" spans="1:23" s="45" customFormat="1" ht="41.25" customHeight="1" x14ac:dyDescent="0.25">
      <c r="A20" s="347"/>
      <c r="B20" s="341"/>
      <c r="C20" s="344"/>
      <c r="D20" s="344"/>
      <c r="E20" s="344"/>
      <c r="F20" s="344"/>
      <c r="G20" s="344"/>
      <c r="H20" s="352"/>
      <c r="I20" s="344"/>
      <c r="J20" s="344"/>
      <c r="K20" s="344"/>
      <c r="L20" s="106" t="s">
        <v>211</v>
      </c>
      <c r="M20" s="349"/>
      <c r="N20" s="349"/>
      <c r="O20" s="107">
        <v>45902</v>
      </c>
      <c r="P20" s="107">
        <f>O20+30</f>
        <v>45932</v>
      </c>
      <c r="Q20" s="107">
        <f>P20+15</f>
        <v>45947</v>
      </c>
      <c r="R20" s="107">
        <f>Q20+7</f>
        <v>45954</v>
      </c>
      <c r="S20" s="107">
        <f>R20+5</f>
        <v>45959</v>
      </c>
      <c r="T20" s="109" t="s">
        <v>119</v>
      </c>
      <c r="U20" s="107">
        <f>S20+20</f>
        <v>45979</v>
      </c>
      <c r="V20" s="108">
        <f>S20+60</f>
        <v>46019</v>
      </c>
      <c r="W20" s="44"/>
    </row>
    <row r="21" spans="1:23" s="45" customFormat="1" ht="41.25" customHeight="1" x14ac:dyDescent="0.25">
      <c r="A21" s="347"/>
      <c r="B21" s="341"/>
      <c r="C21" s="344"/>
      <c r="D21" s="344"/>
      <c r="E21" s="344"/>
      <c r="F21" s="344"/>
      <c r="G21" s="344"/>
      <c r="H21" s="352"/>
      <c r="I21" s="344"/>
      <c r="J21" s="344"/>
      <c r="K21" s="344"/>
      <c r="L21" s="106" t="s">
        <v>239</v>
      </c>
      <c r="M21" s="349"/>
      <c r="N21" s="349"/>
      <c r="O21" s="107">
        <v>46451</v>
      </c>
      <c r="P21" s="107">
        <f>O21+30</f>
        <v>46481</v>
      </c>
      <c r="Q21" s="107">
        <f>P21+15</f>
        <v>46496</v>
      </c>
      <c r="R21" s="107">
        <f>Q21+7</f>
        <v>46503</v>
      </c>
      <c r="S21" s="107">
        <f>R21+5</f>
        <v>46508</v>
      </c>
      <c r="T21" s="109" t="s">
        <v>119</v>
      </c>
      <c r="U21" s="107">
        <f>S21+20</f>
        <v>46528</v>
      </c>
      <c r="V21" s="108">
        <f>S21+60</f>
        <v>46568</v>
      </c>
      <c r="W21" s="44"/>
    </row>
    <row r="22" spans="1:23" s="45" customFormat="1" ht="62.25" customHeight="1" x14ac:dyDescent="0.25">
      <c r="A22" s="347"/>
      <c r="B22" s="342"/>
      <c r="C22" s="345"/>
      <c r="D22" s="345"/>
      <c r="E22" s="345"/>
      <c r="F22" s="345"/>
      <c r="G22" s="345"/>
      <c r="H22" s="353"/>
      <c r="I22" s="345"/>
      <c r="J22" s="345"/>
      <c r="K22" s="345"/>
      <c r="L22" s="106" t="s">
        <v>63</v>
      </c>
      <c r="M22" s="350"/>
      <c r="N22" s="350"/>
      <c r="O22" s="107"/>
      <c r="P22" s="107"/>
      <c r="Q22" s="107"/>
      <c r="R22" s="107"/>
      <c r="S22" s="107"/>
      <c r="T22" s="108"/>
      <c r="U22" s="107"/>
      <c r="V22" s="108"/>
      <c r="W22" s="44"/>
    </row>
    <row r="23" spans="1:23" s="11" customFormat="1" ht="28.5" customHeight="1" x14ac:dyDescent="0.25">
      <c r="A23" s="254" t="s">
        <v>22</v>
      </c>
      <c r="B23" s="255"/>
      <c r="C23" s="255"/>
      <c r="D23" s="255"/>
      <c r="E23" s="255"/>
      <c r="F23" s="255"/>
      <c r="G23" s="256"/>
      <c r="H23" s="135">
        <f>SUM(H18:H22)</f>
        <v>67</v>
      </c>
      <c r="I23" s="257"/>
      <c r="J23" s="258"/>
      <c r="K23" s="258"/>
      <c r="L23" s="258"/>
      <c r="M23" s="258"/>
      <c r="N23" s="259"/>
      <c r="O23" s="259"/>
      <c r="P23" s="259"/>
      <c r="Q23" s="259"/>
      <c r="R23" s="259"/>
      <c r="S23" s="259"/>
      <c r="T23" s="259"/>
      <c r="U23" s="259"/>
      <c r="V23" s="260"/>
      <c r="W23" s="7"/>
    </row>
    <row r="24" spans="1:23" ht="20.25" customHeight="1" x14ac:dyDescent="0.3"/>
    <row r="25" spans="1:23" x14ac:dyDescent="0.3">
      <c r="A25" s="20"/>
      <c r="B25" s="339"/>
      <c r="C25" s="339"/>
      <c r="D25" s="339"/>
      <c r="E25" s="339"/>
      <c r="F25" s="339"/>
      <c r="G25" s="339"/>
      <c r="H25" s="339"/>
      <c r="I25" s="339"/>
      <c r="J25" s="339"/>
      <c r="K25" s="339"/>
      <c r="L25" s="339"/>
      <c r="M25" s="339"/>
      <c r="N25" s="339"/>
      <c r="O25" s="339"/>
      <c r="P25" s="339"/>
      <c r="Q25" s="339"/>
      <c r="R25" s="339"/>
      <c r="S25" s="339"/>
      <c r="T25" s="339"/>
      <c r="U25" s="339"/>
      <c r="V25" s="339"/>
    </row>
  </sheetData>
  <mergeCells count="63">
    <mergeCell ref="E18:E22"/>
    <mergeCell ref="A23:G23"/>
    <mergeCell ref="I23:V23"/>
    <mergeCell ref="A18:A22"/>
    <mergeCell ref="F18:F22"/>
    <mergeCell ref="G18:G22"/>
    <mergeCell ref="M18:M22"/>
    <mergeCell ref="N18:N22"/>
    <mergeCell ref="J18:J22"/>
    <mergeCell ref="K18:K22"/>
    <mergeCell ref="H18:H22"/>
    <mergeCell ref="I18:I22"/>
    <mergeCell ref="B25:V25"/>
    <mergeCell ref="R15:R17"/>
    <mergeCell ref="S15:S17"/>
    <mergeCell ref="T15:T17"/>
    <mergeCell ref="U15:U17"/>
    <mergeCell ref="V15:V17"/>
    <mergeCell ref="B18:B22"/>
    <mergeCell ref="C18:C22"/>
    <mergeCell ref="D18:D22"/>
    <mergeCell ref="L15:L17"/>
    <mergeCell ref="M15:M17"/>
    <mergeCell ref="N15:N17"/>
    <mergeCell ref="O15:O17"/>
    <mergeCell ref="P15:P17"/>
    <mergeCell ref="Q15:Q17"/>
    <mergeCell ref="F15:F17"/>
    <mergeCell ref="G15:G17"/>
    <mergeCell ref="H15:H17"/>
    <mergeCell ref="I15:I17"/>
    <mergeCell ref="J15:J17"/>
    <mergeCell ref="K15:K17"/>
    <mergeCell ref="A14:L14"/>
    <mergeCell ref="M14:N14"/>
    <mergeCell ref="O14:P14"/>
    <mergeCell ref="Q14:R14"/>
    <mergeCell ref="S14:V14"/>
    <mergeCell ref="A15:A17"/>
    <mergeCell ref="B15:B17"/>
    <mergeCell ref="C15:C17"/>
    <mergeCell ref="D15:D17"/>
    <mergeCell ref="E15:E17"/>
    <mergeCell ref="A9:C9"/>
    <mergeCell ref="D9:I9"/>
    <mergeCell ref="A1:V1"/>
    <mergeCell ref="A2:V2"/>
    <mergeCell ref="A3:V3"/>
    <mergeCell ref="A4:V4"/>
    <mergeCell ref="A5:C5"/>
    <mergeCell ref="D5:I5"/>
    <mergeCell ref="A6:C6"/>
    <mergeCell ref="D6:I6"/>
    <mergeCell ref="A7:C7"/>
    <mergeCell ref="D7:I7"/>
    <mergeCell ref="A8:C8"/>
    <mergeCell ref="D8:I8"/>
    <mergeCell ref="D10:I10"/>
    <mergeCell ref="D11:I11"/>
    <mergeCell ref="D12:I12"/>
    <mergeCell ref="A10:C10"/>
    <mergeCell ref="A11:C11"/>
    <mergeCell ref="A12:C12"/>
  </mergeCells>
  <phoneticPr fontId="33" type="noConversion"/>
  <printOptions horizontalCentered="1"/>
  <pageMargins left="0.11811023622047245" right="0.11811023622047245" top="0.74803149606299213" bottom="0.74803149606299213" header="0.31496062992125984" footer="0.31496062992125984"/>
  <pageSetup paperSize="9" scale="3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W23"/>
  <sheetViews>
    <sheetView view="pageBreakPreview" zoomScale="60" workbookViewId="0">
      <selection activeCell="A4" sqref="A4:J4"/>
    </sheetView>
  </sheetViews>
  <sheetFormatPr baseColWidth="10" defaultColWidth="9.140625" defaultRowHeight="16.5" x14ac:dyDescent="0.3"/>
  <cols>
    <col min="1" max="1" width="21.85546875" style="5" customWidth="1"/>
    <col min="2" max="2" width="24.28515625" style="5" customWidth="1"/>
    <col min="3" max="3" width="33.5703125" style="5" customWidth="1"/>
    <col min="4" max="4" width="18.42578125" style="5" customWidth="1"/>
    <col min="5" max="5" width="16.42578125" style="5" bestFit="1" customWidth="1"/>
    <col min="6" max="6" width="18" style="14" customWidth="1"/>
    <col min="7" max="7" width="11.85546875" style="5" bestFit="1" customWidth="1"/>
    <col min="8" max="8" width="12.7109375" style="119" bestFit="1" customWidth="1"/>
    <col min="9" max="9" width="14.7109375" style="5" bestFit="1" customWidth="1"/>
    <col min="10" max="10" width="21.85546875" style="5" bestFit="1" customWidth="1"/>
    <col min="11" max="11" width="14.42578125" style="5" bestFit="1" customWidth="1"/>
    <col min="12" max="12" width="16.140625" style="5" bestFit="1" customWidth="1"/>
    <col min="13" max="15" width="9.140625" style="5"/>
    <col min="16" max="16" width="12.5703125" style="5" bestFit="1" customWidth="1"/>
    <col min="17" max="17" width="11.5703125" style="5" bestFit="1" customWidth="1"/>
    <col min="18" max="16384" width="9.140625" style="5"/>
  </cols>
  <sheetData>
    <row r="1" spans="1:23" ht="44.25" customHeight="1" x14ac:dyDescent="0.3">
      <c r="A1" s="328" t="s">
        <v>111</v>
      </c>
      <c r="B1" s="328"/>
      <c r="C1" s="328"/>
      <c r="D1" s="328"/>
      <c r="E1" s="328"/>
      <c r="F1" s="328"/>
      <c r="G1" s="328"/>
      <c r="H1" s="328"/>
      <c r="I1" s="328"/>
      <c r="J1" s="328"/>
      <c r="K1" s="3"/>
      <c r="L1" s="3"/>
      <c r="M1" s="3"/>
      <c r="N1" s="3"/>
      <c r="O1" s="3"/>
      <c r="P1" s="3"/>
      <c r="Q1" s="3"/>
      <c r="R1" s="3"/>
      <c r="S1" s="3"/>
      <c r="T1" s="3"/>
      <c r="U1" s="3"/>
      <c r="V1" s="3"/>
    </row>
    <row r="2" spans="1:23" ht="33" customHeight="1" x14ac:dyDescent="0.3">
      <c r="A2" s="328" t="s">
        <v>84</v>
      </c>
      <c r="B2" s="328"/>
      <c r="C2" s="328"/>
      <c r="D2" s="328"/>
      <c r="E2" s="328"/>
      <c r="F2" s="328"/>
      <c r="G2" s="328"/>
      <c r="H2" s="328"/>
      <c r="I2" s="328"/>
      <c r="J2" s="328"/>
      <c r="K2" s="328"/>
      <c r="L2" s="328"/>
      <c r="M2" s="328"/>
      <c r="N2" s="328"/>
      <c r="O2" s="328"/>
      <c r="P2" s="328"/>
      <c r="Q2" s="328"/>
      <c r="R2" s="328"/>
      <c r="S2" s="328"/>
      <c r="T2" s="328"/>
      <c r="U2" s="328"/>
      <c r="V2" s="328"/>
    </row>
    <row r="3" spans="1:23" ht="30" customHeight="1" x14ac:dyDescent="0.3">
      <c r="A3" s="328" t="s">
        <v>117</v>
      </c>
      <c r="B3" s="328"/>
      <c r="C3" s="328"/>
      <c r="D3" s="328"/>
      <c r="E3" s="328"/>
      <c r="F3" s="328"/>
      <c r="G3" s="328"/>
      <c r="H3" s="328"/>
      <c r="I3" s="328"/>
      <c r="J3" s="328"/>
      <c r="K3" s="328"/>
      <c r="L3" s="328"/>
      <c r="M3" s="328"/>
      <c r="N3" s="328"/>
      <c r="O3" s="328"/>
      <c r="P3" s="328"/>
      <c r="Q3" s="328"/>
      <c r="R3" s="328"/>
      <c r="S3" s="328"/>
      <c r="T3" s="328"/>
      <c r="U3" s="328"/>
      <c r="V3" s="328"/>
    </row>
    <row r="4" spans="1:23" ht="33" customHeight="1" x14ac:dyDescent="0.3">
      <c r="A4" s="328" t="s">
        <v>274</v>
      </c>
      <c r="B4" s="328"/>
      <c r="C4" s="328"/>
      <c r="D4" s="328"/>
      <c r="E4" s="328"/>
      <c r="F4" s="328"/>
      <c r="G4" s="328"/>
      <c r="H4" s="328"/>
      <c r="I4" s="328"/>
      <c r="J4" s="328"/>
      <c r="K4" s="328"/>
      <c r="L4" s="328"/>
      <c r="M4" s="328"/>
      <c r="N4" s="328"/>
      <c r="O4" s="328"/>
      <c r="P4" s="328"/>
      <c r="Q4" s="328"/>
      <c r="R4" s="328"/>
      <c r="S4" s="328"/>
      <c r="T4" s="328"/>
      <c r="U4" s="328"/>
      <c r="V4" s="328"/>
    </row>
    <row r="5" spans="1:23" x14ac:dyDescent="0.3">
      <c r="F5" s="5"/>
      <c r="I5" s="14"/>
    </row>
    <row r="6" spans="1:23" s="19" customFormat="1" ht="27.75" customHeight="1" x14ac:dyDescent="0.25">
      <c r="A6" s="360" t="s">
        <v>0</v>
      </c>
      <c r="B6" s="360"/>
      <c r="C6" s="360"/>
      <c r="D6" s="329" t="s">
        <v>54</v>
      </c>
      <c r="E6" s="330"/>
      <c r="F6" s="330"/>
      <c r="G6" s="330"/>
      <c r="H6" s="330"/>
      <c r="I6" s="330"/>
      <c r="J6" s="331"/>
      <c r="K6" s="3"/>
      <c r="L6" s="3"/>
      <c r="M6" s="3"/>
      <c r="N6" s="3"/>
      <c r="O6" s="3"/>
      <c r="P6" s="3"/>
      <c r="Q6" s="3"/>
      <c r="R6" s="3"/>
      <c r="S6" s="3"/>
      <c r="T6" s="3"/>
      <c r="U6" s="3"/>
      <c r="V6" s="3"/>
      <c r="W6" s="16"/>
    </row>
    <row r="7" spans="1:23" s="19" customFormat="1" ht="33" customHeight="1" x14ac:dyDescent="0.25">
      <c r="A7" s="360" t="s">
        <v>1</v>
      </c>
      <c r="B7" s="360"/>
      <c r="C7" s="360"/>
      <c r="D7" s="329" t="s">
        <v>55</v>
      </c>
      <c r="E7" s="330"/>
      <c r="F7" s="330"/>
      <c r="G7" s="330"/>
      <c r="H7" s="330"/>
      <c r="I7" s="330"/>
      <c r="J7" s="331"/>
      <c r="K7" s="3"/>
      <c r="L7" s="3"/>
      <c r="M7" s="3"/>
      <c r="N7" s="3"/>
      <c r="O7" s="3"/>
      <c r="P7" s="3"/>
      <c r="Q7" s="3"/>
      <c r="R7" s="16"/>
      <c r="S7" s="16"/>
      <c r="T7" s="16"/>
      <c r="U7" s="16"/>
      <c r="V7" s="16"/>
      <c r="W7" s="16"/>
    </row>
    <row r="8" spans="1:23" s="19" customFormat="1" ht="27.75" customHeight="1" x14ac:dyDescent="0.25">
      <c r="A8" s="360" t="s">
        <v>56</v>
      </c>
      <c r="B8" s="360"/>
      <c r="C8" s="360"/>
      <c r="D8" s="329" t="s">
        <v>57</v>
      </c>
      <c r="E8" s="330"/>
      <c r="F8" s="330"/>
      <c r="G8" s="330"/>
      <c r="H8" s="330"/>
      <c r="I8" s="330"/>
      <c r="J8" s="331"/>
      <c r="K8" s="3"/>
      <c r="L8" s="3"/>
      <c r="M8" s="3"/>
      <c r="N8" s="3"/>
      <c r="O8" s="3"/>
      <c r="P8" s="3"/>
      <c r="Q8" s="3"/>
      <c r="R8" s="16"/>
      <c r="S8" s="16"/>
      <c r="T8" s="16"/>
      <c r="U8" s="16"/>
      <c r="V8" s="16"/>
      <c r="W8" s="16"/>
    </row>
    <row r="9" spans="1:23" s="19" customFormat="1" ht="27.75" customHeight="1" x14ac:dyDescent="0.25">
      <c r="A9" s="360" t="s">
        <v>112</v>
      </c>
      <c r="B9" s="360"/>
      <c r="C9" s="360"/>
      <c r="D9" s="335">
        <v>44868</v>
      </c>
      <c r="E9" s="336"/>
      <c r="F9" s="336"/>
      <c r="G9" s="336"/>
      <c r="H9" s="336"/>
      <c r="I9" s="336"/>
      <c r="J9" s="337"/>
      <c r="K9" s="3"/>
      <c r="L9" s="3"/>
      <c r="M9" s="3"/>
      <c r="N9" s="3"/>
      <c r="O9" s="3"/>
      <c r="P9" s="3"/>
      <c r="Q9" s="3"/>
      <c r="R9" s="16"/>
      <c r="S9" s="16"/>
      <c r="T9" s="16"/>
      <c r="U9" s="16"/>
      <c r="V9" s="16"/>
      <c r="W9" s="16"/>
    </row>
    <row r="10" spans="1:23" s="19" customFormat="1" ht="27.75" customHeight="1" x14ac:dyDescent="0.25">
      <c r="A10" s="360" t="s">
        <v>2</v>
      </c>
      <c r="B10" s="360"/>
      <c r="C10" s="360"/>
      <c r="D10" s="325">
        <v>2000300000151</v>
      </c>
      <c r="E10" s="326"/>
      <c r="F10" s="326"/>
      <c r="G10" s="326"/>
      <c r="H10" s="326"/>
      <c r="I10" s="326"/>
      <c r="J10" s="327"/>
      <c r="K10" s="3"/>
      <c r="L10" s="3"/>
      <c r="M10" s="3"/>
      <c r="N10" s="3"/>
      <c r="O10" s="3"/>
      <c r="P10" s="3"/>
      <c r="Q10" s="3"/>
      <c r="R10" s="16"/>
      <c r="S10" s="16"/>
      <c r="T10" s="16"/>
      <c r="U10" s="16"/>
      <c r="V10" s="16"/>
      <c r="W10" s="16"/>
    </row>
    <row r="11" spans="1:23" s="19" customFormat="1" ht="27.75" customHeight="1" x14ac:dyDescent="0.25">
      <c r="A11" s="361" t="s">
        <v>124</v>
      </c>
      <c r="B11" s="361"/>
      <c r="C11" s="361"/>
      <c r="D11" s="362" t="s">
        <v>240</v>
      </c>
      <c r="E11" s="363"/>
      <c r="F11" s="363"/>
      <c r="G11" s="363"/>
      <c r="H11" s="363"/>
      <c r="I11" s="363"/>
      <c r="J11" s="364"/>
      <c r="K11" s="3"/>
      <c r="L11" s="3"/>
      <c r="M11" s="3"/>
      <c r="N11" s="3"/>
      <c r="O11" s="3"/>
      <c r="P11" s="3"/>
      <c r="Q11" s="3"/>
      <c r="R11" s="16"/>
      <c r="S11" s="16"/>
      <c r="T11" s="16"/>
      <c r="U11" s="16"/>
      <c r="V11" s="16"/>
      <c r="W11" s="16"/>
    </row>
    <row r="12" spans="1:23" s="19" customFormat="1" ht="27.75" customHeight="1" x14ac:dyDescent="0.25">
      <c r="A12" s="361" t="s">
        <v>126</v>
      </c>
      <c r="B12" s="361"/>
      <c r="C12" s="361"/>
      <c r="D12" s="354">
        <v>44901</v>
      </c>
      <c r="E12" s="355"/>
      <c r="F12" s="355"/>
      <c r="G12" s="355"/>
      <c r="H12" s="355"/>
      <c r="I12" s="355"/>
      <c r="J12" s="356"/>
      <c r="K12" s="3"/>
      <c r="L12" s="3"/>
      <c r="M12" s="3"/>
      <c r="N12" s="3"/>
      <c r="O12" s="3"/>
      <c r="P12" s="3"/>
      <c r="Q12" s="3"/>
      <c r="R12" s="16"/>
      <c r="S12" s="16"/>
      <c r="T12" s="16"/>
      <c r="U12" s="16"/>
      <c r="V12" s="16"/>
      <c r="W12" s="16"/>
    </row>
    <row r="13" spans="1:23" s="19" customFormat="1" ht="27.75" customHeight="1" x14ac:dyDescent="0.25">
      <c r="A13" s="361" t="s">
        <v>125</v>
      </c>
      <c r="B13" s="361"/>
      <c r="C13" s="361"/>
      <c r="D13" s="357" t="s">
        <v>249</v>
      </c>
      <c r="E13" s="358"/>
      <c r="F13" s="358"/>
      <c r="G13" s="358"/>
      <c r="H13" s="358"/>
      <c r="I13" s="358"/>
      <c r="J13" s="359"/>
      <c r="K13" s="3"/>
      <c r="L13" s="3"/>
      <c r="M13" s="3"/>
      <c r="N13" s="3"/>
      <c r="O13" s="3"/>
      <c r="P13" s="3"/>
      <c r="Q13" s="3"/>
      <c r="R13" s="16"/>
      <c r="S13" s="16"/>
      <c r="T13" s="16"/>
      <c r="U13" s="16"/>
      <c r="V13" s="16"/>
      <c r="W13" s="16"/>
    </row>
    <row r="14" spans="1:23" ht="21" customHeight="1" x14ac:dyDescent="0.3"/>
    <row r="16" spans="1:23" x14ac:dyDescent="0.3">
      <c r="A16" s="365" t="s">
        <v>95</v>
      </c>
      <c r="B16" s="365"/>
      <c r="C16" s="365"/>
      <c r="D16" s="365"/>
      <c r="E16" s="365"/>
      <c r="F16" s="365"/>
      <c r="G16" s="365"/>
      <c r="H16" s="365"/>
      <c r="I16" s="365"/>
      <c r="J16" s="365"/>
      <c r="K16" s="365"/>
      <c r="L16" s="365"/>
      <c r="M16" s="365"/>
    </row>
    <row r="17" spans="1:17" ht="76.5" x14ac:dyDescent="0.3">
      <c r="A17" s="35" t="s">
        <v>6</v>
      </c>
      <c r="B17" s="35" t="s">
        <v>96</v>
      </c>
      <c r="C17" s="35" t="s">
        <v>8</v>
      </c>
      <c r="D17" s="35" t="s">
        <v>109</v>
      </c>
      <c r="E17" s="35" t="s">
        <v>118</v>
      </c>
      <c r="F17" s="35" t="s">
        <v>97</v>
      </c>
      <c r="G17" s="35" t="s">
        <v>110</v>
      </c>
      <c r="H17" s="120" t="s">
        <v>98</v>
      </c>
      <c r="I17" s="35" t="s">
        <v>99</v>
      </c>
      <c r="J17" s="35" t="s">
        <v>100</v>
      </c>
      <c r="K17" s="35" t="s">
        <v>104</v>
      </c>
      <c r="L17" s="35" t="s">
        <v>101</v>
      </c>
      <c r="M17" s="35" t="s">
        <v>102</v>
      </c>
    </row>
    <row r="18" spans="1:17" ht="78.75" customHeight="1" x14ac:dyDescent="0.3">
      <c r="A18" s="33" t="s">
        <v>40</v>
      </c>
      <c r="B18" s="117" t="s">
        <v>45</v>
      </c>
      <c r="C18" s="21" t="s">
        <v>46</v>
      </c>
      <c r="D18" s="6" t="s">
        <v>107</v>
      </c>
      <c r="E18" s="152">
        <v>67</v>
      </c>
      <c r="F18" s="116" t="s">
        <v>43</v>
      </c>
      <c r="G18" s="116" t="s">
        <v>114</v>
      </c>
      <c r="H18" s="153">
        <f>' Travaux'!O21</f>
        <v>46451</v>
      </c>
      <c r="I18" s="153">
        <f>' Travaux'!P21</f>
        <v>46481</v>
      </c>
      <c r="J18" s="153">
        <f>' Travaux'!S21</f>
        <v>46508</v>
      </c>
      <c r="K18" s="12" t="s">
        <v>119</v>
      </c>
      <c r="L18" s="108">
        <f>' Travaux'!V21</f>
        <v>46568</v>
      </c>
      <c r="M18" s="36" t="s">
        <v>23</v>
      </c>
      <c r="P18" s="99"/>
      <c r="Q18" s="99"/>
    </row>
    <row r="19" spans="1:17" x14ac:dyDescent="0.3">
      <c r="A19" s="33"/>
      <c r="B19" s="117"/>
      <c r="C19" s="6"/>
      <c r="D19" s="121"/>
      <c r="E19" s="124"/>
      <c r="F19" s="116"/>
      <c r="G19" s="116"/>
      <c r="H19" s="130"/>
      <c r="I19" s="128"/>
      <c r="J19" s="129"/>
      <c r="K19" s="12"/>
      <c r="L19" s="129"/>
      <c r="M19" s="124"/>
    </row>
    <row r="20" spans="1:17" x14ac:dyDescent="0.3">
      <c r="A20" s="33"/>
      <c r="B20" s="117"/>
      <c r="C20" s="6"/>
      <c r="D20" s="121"/>
      <c r="E20" s="124"/>
      <c r="F20" s="116"/>
      <c r="G20" s="116"/>
      <c r="H20" s="130"/>
      <c r="I20" s="128"/>
      <c r="J20" s="129"/>
      <c r="K20" s="12"/>
      <c r="L20" s="129"/>
      <c r="M20" s="124"/>
    </row>
    <row r="21" spans="1:17" x14ac:dyDescent="0.3">
      <c r="A21" s="366" t="s">
        <v>22</v>
      </c>
      <c r="B21" s="369"/>
      <c r="C21" s="369"/>
      <c r="D21" s="369"/>
      <c r="E21" s="370">
        <f>SUM(E18:E18)</f>
        <v>67</v>
      </c>
      <c r="F21" s="122"/>
      <c r="G21" s="122"/>
      <c r="H21" s="123"/>
      <c r="I21" s="122"/>
      <c r="J21" s="122"/>
      <c r="K21" s="122"/>
      <c r="L21" s="122"/>
      <c r="M21" s="122"/>
    </row>
    <row r="22" spans="1:17" x14ac:dyDescent="0.3">
      <c r="A22" s="367"/>
      <c r="B22" s="369"/>
      <c r="C22" s="369"/>
      <c r="D22" s="369"/>
      <c r="E22" s="370"/>
      <c r="F22" s="122"/>
      <c r="G22" s="122"/>
      <c r="H22" s="123"/>
      <c r="I22" s="122"/>
      <c r="J22" s="122"/>
      <c r="K22" s="122"/>
      <c r="L22" s="122"/>
      <c r="M22" s="122"/>
    </row>
    <row r="23" spans="1:17" x14ac:dyDescent="0.3">
      <c r="A23" s="368"/>
      <c r="B23" s="369"/>
      <c r="C23" s="369"/>
      <c r="D23" s="369"/>
      <c r="E23" s="370"/>
      <c r="F23" s="122"/>
      <c r="G23" s="122"/>
      <c r="H23" s="123"/>
      <c r="I23" s="122"/>
      <c r="J23" s="122"/>
      <c r="K23" s="122"/>
      <c r="L23" s="122"/>
      <c r="M23" s="122"/>
    </row>
  </sheetData>
  <mergeCells count="30">
    <mergeCell ref="K4:S4"/>
    <mergeCell ref="T4:V4"/>
    <mergeCell ref="A16:M16"/>
    <mergeCell ref="A21:A23"/>
    <mergeCell ref="B21:D23"/>
    <mergeCell ref="E21:E23"/>
    <mergeCell ref="A7:C7"/>
    <mergeCell ref="A8:C8"/>
    <mergeCell ref="A10:C10"/>
    <mergeCell ref="D7:J7"/>
    <mergeCell ref="D8:J8"/>
    <mergeCell ref="D10:J10"/>
    <mergeCell ref="A9:C9"/>
    <mergeCell ref="D9:J9"/>
    <mergeCell ref="A11:C11"/>
    <mergeCell ref="A12:C12"/>
    <mergeCell ref="K2:S2"/>
    <mergeCell ref="T2:V2"/>
    <mergeCell ref="A3:J3"/>
    <mergeCell ref="K3:S3"/>
    <mergeCell ref="T3:V3"/>
    <mergeCell ref="D12:J12"/>
    <mergeCell ref="D13:J13"/>
    <mergeCell ref="A6:C6"/>
    <mergeCell ref="D6:J6"/>
    <mergeCell ref="A1:J1"/>
    <mergeCell ref="A2:J2"/>
    <mergeCell ref="A4:J4"/>
    <mergeCell ref="A13:C13"/>
    <mergeCell ref="D11:J11"/>
  </mergeCells>
  <pageMargins left="0.71" right="0.70866141732283472" top="0.74803149606299213" bottom="0.74803149606299213" header="0.31496062992125984" footer="0.31496062992125984"/>
  <pageSetup paperSize="9" scale="4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pageSetUpPr fitToPage="1"/>
  </sheetPr>
  <dimension ref="A1:AD60"/>
  <sheetViews>
    <sheetView showGridLines="0" view="pageBreakPreview" topLeftCell="A6" zoomScale="60" workbookViewId="0">
      <pane xSplit="9" ySplit="12" topLeftCell="K50" activePane="bottomRight" state="frozen"/>
      <selection activeCell="A6" sqref="A6"/>
      <selection pane="topRight" activeCell="I6" sqref="I6"/>
      <selection pane="bottomLeft" activeCell="A17" sqref="A17"/>
      <selection pane="bottomRight" activeCell="O63" sqref="O63"/>
    </sheetView>
  </sheetViews>
  <sheetFormatPr baseColWidth="10" defaultColWidth="9.140625" defaultRowHeight="16.5" x14ac:dyDescent="0.3"/>
  <cols>
    <col min="1" max="1" width="15.42578125" style="22" customWidth="1"/>
    <col min="2" max="2" width="15" style="22" customWidth="1"/>
    <col min="3" max="3" width="23" style="22" customWidth="1"/>
    <col min="4" max="4" width="16.28515625" style="22" customWidth="1"/>
    <col min="5" max="5" width="13.42578125" style="22" customWidth="1"/>
    <col min="6" max="6" width="23.85546875" style="22" customWidth="1"/>
    <col min="7" max="7" width="12.7109375" style="22" customWidth="1"/>
    <col min="8" max="8" width="19.140625" style="22" customWidth="1"/>
    <col min="9" max="9" width="11.7109375" style="22" customWidth="1"/>
    <col min="10" max="10" width="15.140625" style="22" customWidth="1"/>
    <col min="11" max="11" width="19.7109375" style="22" customWidth="1"/>
    <col min="12" max="12" width="16.5703125" style="22" bestFit="1" customWidth="1"/>
    <col min="13" max="13" width="16.140625" style="22" customWidth="1"/>
    <col min="14" max="14" width="17.7109375" style="22" customWidth="1"/>
    <col min="15" max="15" width="14.85546875" style="22" bestFit="1" customWidth="1"/>
    <col min="16" max="16" width="14.7109375" style="22" hidden="1" customWidth="1"/>
    <col min="17" max="17" width="14.5703125" style="22" customWidth="1"/>
    <col min="18" max="18" width="14.28515625" style="22" customWidth="1"/>
    <col min="19" max="19" width="13.5703125" style="22" customWidth="1"/>
    <col min="20" max="20" width="15.5703125" style="22" customWidth="1"/>
    <col min="21" max="21" width="14.5703125" style="22" customWidth="1"/>
    <col min="22" max="22" width="16.5703125" style="22" customWidth="1"/>
    <col min="23" max="23" width="18" style="22" bestFit="1" customWidth="1"/>
    <col min="24" max="24" width="16.28515625" style="22" bestFit="1" customWidth="1"/>
    <col min="25" max="25" width="19" style="22" bestFit="1" customWidth="1"/>
    <col min="26" max="26" width="10.5703125" style="31" customWidth="1"/>
    <col min="27" max="27" width="17.28515625" style="22" bestFit="1" customWidth="1"/>
    <col min="28" max="28" width="13.5703125" style="22" customWidth="1"/>
    <col min="29" max="29" width="17" style="22" customWidth="1"/>
    <col min="30" max="30" width="15.42578125" style="22" customWidth="1"/>
    <col min="31" max="16384" width="9.140625" style="22"/>
  </cols>
  <sheetData>
    <row r="1" spans="1:30" x14ac:dyDescent="0.3">
      <c r="A1" s="328" t="s">
        <v>91</v>
      </c>
      <c r="B1" s="328"/>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row>
    <row r="2" spans="1:30" ht="29.25" customHeight="1" x14ac:dyDescent="0.3">
      <c r="A2" s="328" t="s">
        <v>84</v>
      </c>
      <c r="B2" s="328"/>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row>
    <row r="3" spans="1:30" ht="24" customHeight="1" x14ac:dyDescent="0.3">
      <c r="A3" s="328" t="s">
        <v>121</v>
      </c>
      <c r="B3" s="328"/>
      <c r="C3" s="328"/>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row>
    <row r="4" spans="1:30" ht="27.75" customHeight="1" x14ac:dyDescent="0.3">
      <c r="A4" s="328" t="s">
        <v>274</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row>
    <row r="5" spans="1:30" ht="25.5" customHeight="1" x14ac:dyDescent="0.3">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row>
    <row r="6" spans="1:30" ht="39" customHeight="1" x14ac:dyDescent="0.3">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19.5" customHeight="1" x14ac:dyDescent="0.3">
      <c r="A7" s="371" t="s">
        <v>0</v>
      </c>
      <c r="B7" s="371"/>
      <c r="C7" s="371"/>
      <c r="D7" s="371"/>
      <c r="E7" s="371"/>
      <c r="F7" s="372" t="s">
        <v>54</v>
      </c>
      <c r="G7" s="336"/>
      <c r="H7" s="336"/>
      <c r="I7" s="336"/>
      <c r="J7" s="336"/>
      <c r="K7" s="337"/>
      <c r="L7" s="1"/>
      <c r="M7" s="1"/>
      <c r="N7" s="1"/>
      <c r="O7" s="1"/>
      <c r="P7" s="1"/>
      <c r="Q7" s="1"/>
      <c r="R7" s="1"/>
      <c r="S7" s="1"/>
      <c r="T7" s="1"/>
      <c r="U7" s="1"/>
      <c r="V7" s="1"/>
      <c r="W7" s="1"/>
      <c r="X7" s="1"/>
      <c r="Y7" s="1"/>
      <c r="Z7" s="18"/>
      <c r="AA7" s="1"/>
      <c r="AB7" s="1"/>
      <c r="AC7" s="1"/>
      <c r="AD7" s="1"/>
    </row>
    <row r="8" spans="1:30" ht="40.5" customHeight="1" x14ac:dyDescent="0.3">
      <c r="A8" s="371" t="s">
        <v>1</v>
      </c>
      <c r="B8" s="371"/>
      <c r="C8" s="371"/>
      <c r="D8" s="371"/>
      <c r="E8" s="371"/>
      <c r="F8" s="372" t="s">
        <v>55</v>
      </c>
      <c r="G8" s="336"/>
      <c r="H8" s="336"/>
      <c r="I8" s="336"/>
      <c r="J8" s="336"/>
      <c r="K8" s="337"/>
      <c r="L8" s="1"/>
      <c r="M8" s="1"/>
      <c r="N8" s="1"/>
      <c r="O8" s="23"/>
      <c r="P8" s="23"/>
      <c r="Q8" s="387"/>
      <c r="R8" s="379"/>
      <c r="S8" s="23"/>
      <c r="T8" s="23"/>
      <c r="U8" s="23"/>
      <c r="V8" s="23"/>
      <c r="W8" s="23"/>
      <c r="X8" s="23"/>
      <c r="Y8" s="23"/>
      <c r="Z8" s="23"/>
      <c r="AA8" s="23"/>
      <c r="AB8" s="379"/>
      <c r="AC8" s="379"/>
      <c r="AD8" s="24"/>
    </row>
    <row r="9" spans="1:30" ht="20.100000000000001" customHeight="1" x14ac:dyDescent="0.3">
      <c r="A9" s="371" t="s">
        <v>56</v>
      </c>
      <c r="B9" s="371"/>
      <c r="C9" s="371"/>
      <c r="D9" s="371"/>
      <c r="E9" s="371"/>
      <c r="F9" s="372" t="s">
        <v>57</v>
      </c>
      <c r="G9" s="336"/>
      <c r="H9" s="336"/>
      <c r="I9" s="336"/>
      <c r="J9" s="336"/>
      <c r="K9" s="337"/>
      <c r="L9" s="1"/>
      <c r="M9" s="1"/>
      <c r="N9" s="1"/>
      <c r="O9" s="24"/>
      <c r="P9" s="24"/>
      <c r="Q9" s="374"/>
      <c r="R9" s="374"/>
      <c r="S9" s="24"/>
      <c r="T9" s="24"/>
      <c r="U9" s="24"/>
      <c r="V9" s="24"/>
      <c r="W9" s="24"/>
      <c r="X9" s="24"/>
      <c r="Y9" s="24"/>
      <c r="Z9" s="24"/>
      <c r="AA9" s="24"/>
      <c r="AB9" s="374"/>
      <c r="AC9" s="374"/>
      <c r="AD9" s="24"/>
    </row>
    <row r="10" spans="1:30" ht="20.100000000000001" customHeight="1" x14ac:dyDescent="0.3">
      <c r="A10" s="360" t="s">
        <v>112</v>
      </c>
      <c r="B10" s="360"/>
      <c r="C10" s="360"/>
      <c r="D10" s="360"/>
      <c r="E10" s="360"/>
      <c r="F10" s="335">
        <v>44868</v>
      </c>
      <c r="G10" s="336"/>
      <c r="H10" s="336"/>
      <c r="I10" s="336"/>
      <c r="J10" s="336"/>
      <c r="K10" s="337"/>
      <c r="L10" s="1"/>
      <c r="M10" s="1"/>
      <c r="N10" s="1"/>
      <c r="O10" s="24"/>
      <c r="P10" s="24"/>
      <c r="Q10" s="24"/>
      <c r="R10" s="24"/>
      <c r="S10" s="24"/>
      <c r="T10" s="24"/>
      <c r="U10" s="24"/>
      <c r="V10" s="24"/>
      <c r="W10" s="24"/>
      <c r="X10" s="24"/>
      <c r="Y10" s="24"/>
      <c r="Z10" s="24"/>
      <c r="AA10" s="24"/>
      <c r="AB10" s="24"/>
      <c r="AC10" s="24"/>
      <c r="AD10" s="24"/>
    </row>
    <row r="11" spans="1:30" ht="20.100000000000001" customHeight="1" x14ac:dyDescent="0.3">
      <c r="A11" s="371" t="s">
        <v>2</v>
      </c>
      <c r="B11" s="371"/>
      <c r="C11" s="371"/>
      <c r="D11" s="371"/>
      <c r="E11" s="371"/>
      <c r="F11" s="380">
        <v>2000300000151</v>
      </c>
      <c r="G11" s="380"/>
      <c r="H11" s="380"/>
      <c r="I11" s="380"/>
      <c r="J11" s="380"/>
      <c r="K11" s="380"/>
      <c r="L11" s="1"/>
      <c r="M11" s="1"/>
      <c r="N11" s="1"/>
      <c r="O11" s="24"/>
      <c r="P11" s="24"/>
      <c r="Q11" s="24"/>
      <c r="R11" s="24"/>
      <c r="S11" s="24"/>
      <c r="T11" s="24"/>
      <c r="U11" s="24"/>
      <c r="V11" s="24"/>
      <c r="W11" s="24"/>
      <c r="X11" s="24"/>
      <c r="Y11" s="24"/>
      <c r="Z11" s="24"/>
      <c r="AA11" s="24"/>
      <c r="AB11" s="24"/>
      <c r="AC11" s="24"/>
      <c r="AD11" s="24"/>
    </row>
    <row r="12" spans="1:30" ht="30.75" customHeight="1" x14ac:dyDescent="0.3">
      <c r="A12" s="361" t="s">
        <v>124</v>
      </c>
      <c r="B12" s="361"/>
      <c r="C12" s="361"/>
      <c r="D12" s="361"/>
      <c r="E12" s="361"/>
      <c r="F12" s="362" t="s">
        <v>240</v>
      </c>
      <c r="G12" s="363"/>
      <c r="H12" s="363"/>
      <c r="I12" s="363"/>
      <c r="J12" s="363"/>
      <c r="K12" s="364"/>
      <c r="L12" s="1"/>
      <c r="M12" s="1"/>
      <c r="N12" s="1"/>
      <c r="O12" s="24"/>
      <c r="P12" s="24"/>
      <c r="Q12" s="24"/>
      <c r="R12" s="24"/>
      <c r="S12" s="24"/>
      <c r="T12" s="24"/>
      <c r="U12" s="24"/>
      <c r="V12" s="24"/>
      <c r="W12" s="24"/>
      <c r="X12" s="24"/>
      <c r="Y12" s="24"/>
      <c r="Z12" s="24"/>
      <c r="AA12" s="24"/>
      <c r="AB12" s="24"/>
      <c r="AC12" s="24"/>
      <c r="AD12" s="24"/>
    </row>
    <row r="13" spans="1:30" ht="20.100000000000001" customHeight="1" x14ac:dyDescent="0.3">
      <c r="A13" s="361" t="s">
        <v>126</v>
      </c>
      <c r="B13" s="361"/>
      <c r="C13" s="361"/>
      <c r="D13" s="361"/>
      <c r="E13" s="361"/>
      <c r="F13" s="375">
        <v>44901</v>
      </c>
      <c r="G13" s="355"/>
      <c r="H13" s="355"/>
      <c r="I13" s="355"/>
      <c r="J13" s="355"/>
      <c r="K13" s="356"/>
      <c r="L13" s="1"/>
      <c r="M13" s="1"/>
      <c r="N13" s="1"/>
      <c r="O13" s="24"/>
      <c r="P13" s="24"/>
      <c r="Q13" s="24"/>
      <c r="R13" s="24"/>
      <c r="S13" s="24"/>
      <c r="T13" s="24"/>
      <c r="U13" s="24"/>
      <c r="V13" s="24"/>
      <c r="W13" s="24"/>
      <c r="X13" s="24"/>
      <c r="Y13" s="24"/>
      <c r="Z13" s="24"/>
      <c r="AA13" s="24"/>
      <c r="AB13" s="24"/>
      <c r="AC13" s="24"/>
      <c r="AD13" s="24"/>
    </row>
    <row r="14" spans="1:30" ht="20.100000000000001" customHeight="1" x14ac:dyDescent="0.3">
      <c r="A14" s="361" t="s">
        <v>125</v>
      </c>
      <c r="B14" s="361"/>
      <c r="C14" s="361"/>
      <c r="D14" s="361"/>
      <c r="E14" s="361"/>
      <c r="F14" s="376" t="s">
        <v>248</v>
      </c>
      <c r="G14" s="377"/>
      <c r="H14" s="377"/>
      <c r="I14" s="377"/>
      <c r="J14" s="377"/>
      <c r="K14" s="378"/>
      <c r="L14" s="1"/>
      <c r="M14" s="1"/>
      <c r="N14" s="1"/>
      <c r="O14" s="24"/>
      <c r="P14" s="24"/>
      <c r="Q14" s="374"/>
      <c r="R14" s="374"/>
      <c r="S14" s="24"/>
      <c r="T14" s="24"/>
      <c r="U14" s="24"/>
      <c r="V14" s="24"/>
      <c r="W14" s="24"/>
      <c r="X14" s="24"/>
      <c r="Y14" s="24"/>
      <c r="Z14" s="24"/>
      <c r="AA14" s="24"/>
      <c r="AB14" s="374"/>
      <c r="AC14" s="374"/>
      <c r="AD14" s="24"/>
    </row>
    <row r="15" spans="1:30" ht="20.100000000000001" customHeight="1" x14ac:dyDescent="0.3">
      <c r="A15" s="1"/>
      <c r="B15" s="1"/>
      <c r="C15" s="1"/>
      <c r="D15" s="1"/>
      <c r="E15" s="1"/>
      <c r="F15" s="1"/>
      <c r="G15" s="1"/>
      <c r="H15" s="1"/>
      <c r="I15" s="1"/>
      <c r="J15" s="1"/>
      <c r="K15" s="1"/>
      <c r="L15" s="1"/>
      <c r="M15" s="1"/>
      <c r="N15" s="1"/>
      <c r="O15" s="24"/>
      <c r="P15" s="24"/>
      <c r="Q15" s="24"/>
      <c r="R15" s="24"/>
      <c r="S15" s="24"/>
      <c r="T15" s="24"/>
      <c r="U15" s="24"/>
      <c r="V15" s="24"/>
      <c r="W15" s="24"/>
      <c r="X15" s="24"/>
      <c r="Y15" s="24"/>
      <c r="Z15" s="25"/>
      <c r="AA15" s="24"/>
      <c r="AB15" s="24"/>
      <c r="AC15" s="24"/>
      <c r="AD15" s="24"/>
    </row>
    <row r="16" spans="1:30" ht="31.5" customHeight="1" x14ac:dyDescent="0.3">
      <c r="A16" s="373" t="s">
        <v>3</v>
      </c>
      <c r="B16" s="373"/>
      <c r="C16" s="373"/>
      <c r="D16" s="373"/>
      <c r="E16" s="373"/>
      <c r="F16" s="373"/>
      <c r="G16" s="373"/>
      <c r="H16" s="373"/>
      <c r="I16" s="26"/>
      <c r="J16" s="373" t="s">
        <v>24</v>
      </c>
      <c r="K16" s="373"/>
      <c r="L16" s="373" t="s">
        <v>25</v>
      </c>
      <c r="M16" s="373"/>
      <c r="N16" s="373" t="s">
        <v>26</v>
      </c>
      <c r="O16" s="373"/>
      <c r="P16" s="26"/>
      <c r="Q16" s="384" t="s">
        <v>27</v>
      </c>
      <c r="R16" s="385"/>
      <c r="S16" s="385"/>
      <c r="T16" s="386"/>
      <c r="U16" s="384" t="s">
        <v>28</v>
      </c>
      <c r="V16" s="385"/>
      <c r="W16" s="385"/>
      <c r="X16" s="385"/>
      <c r="Y16" s="386"/>
      <c r="Z16" s="27"/>
      <c r="AA16" s="384" t="s">
        <v>5</v>
      </c>
      <c r="AB16" s="385"/>
      <c r="AC16" s="385"/>
      <c r="AD16" s="386"/>
    </row>
    <row r="17" spans="1:30" ht="123.75" customHeight="1" x14ac:dyDescent="0.3">
      <c r="A17" s="9" t="s">
        <v>6</v>
      </c>
      <c r="B17" s="384" t="s">
        <v>39</v>
      </c>
      <c r="C17" s="386"/>
      <c r="D17" s="120" t="s">
        <v>96</v>
      </c>
      <c r="E17" s="9" t="s">
        <v>29</v>
      </c>
      <c r="F17" s="9" t="s">
        <v>30</v>
      </c>
      <c r="G17" s="9" t="s">
        <v>123</v>
      </c>
      <c r="H17" s="9" t="s">
        <v>87</v>
      </c>
      <c r="I17" s="9" t="s">
        <v>73</v>
      </c>
      <c r="J17" s="9" t="s">
        <v>31</v>
      </c>
      <c r="K17" s="9" t="s">
        <v>133</v>
      </c>
      <c r="L17" s="9" t="s">
        <v>32</v>
      </c>
      <c r="M17" s="9" t="s">
        <v>16</v>
      </c>
      <c r="N17" s="9" t="s">
        <v>32</v>
      </c>
      <c r="O17" s="9" t="s">
        <v>16</v>
      </c>
      <c r="P17" s="9" t="s">
        <v>33</v>
      </c>
      <c r="Q17" s="9" t="s">
        <v>34</v>
      </c>
      <c r="R17" s="9" t="s">
        <v>16</v>
      </c>
      <c r="S17" s="9" t="s">
        <v>35</v>
      </c>
      <c r="T17" s="9" t="s">
        <v>36</v>
      </c>
      <c r="U17" s="9" t="s">
        <v>37</v>
      </c>
      <c r="V17" s="9" t="s">
        <v>16</v>
      </c>
      <c r="W17" s="9" t="s">
        <v>94</v>
      </c>
      <c r="X17" s="9" t="s">
        <v>38</v>
      </c>
      <c r="Y17" s="9" t="s">
        <v>16</v>
      </c>
      <c r="Z17" s="9" t="s">
        <v>33</v>
      </c>
      <c r="AA17" s="9" t="s">
        <v>17</v>
      </c>
      <c r="AB17" s="9" t="s">
        <v>88</v>
      </c>
      <c r="AC17" s="9" t="s">
        <v>18</v>
      </c>
      <c r="AD17" s="9" t="s">
        <v>19</v>
      </c>
    </row>
    <row r="18" spans="1:30" ht="45" customHeight="1" x14ac:dyDescent="0.3">
      <c r="A18" s="390" t="s">
        <v>61</v>
      </c>
      <c r="B18" s="388" t="s">
        <v>49</v>
      </c>
      <c r="C18" s="388"/>
      <c r="D18" s="202" t="s">
        <v>65</v>
      </c>
      <c r="E18" s="202" t="s">
        <v>64</v>
      </c>
      <c r="F18" s="202" t="s">
        <v>50</v>
      </c>
      <c r="G18" s="381">
        <v>25</v>
      </c>
      <c r="H18" s="202" t="s">
        <v>134</v>
      </c>
      <c r="I18" s="28" t="s">
        <v>20</v>
      </c>
      <c r="J18" s="30">
        <v>44945</v>
      </c>
      <c r="K18" s="30">
        <f>J18+20</f>
        <v>44965</v>
      </c>
      <c r="L18" s="30">
        <v>44915</v>
      </c>
      <c r="M18" s="30">
        <v>44945</v>
      </c>
      <c r="N18" s="30">
        <f>K18+10</f>
        <v>44975</v>
      </c>
      <c r="O18" s="29">
        <f>N18+10</f>
        <v>44985</v>
      </c>
      <c r="P18" s="6" t="s">
        <v>20</v>
      </c>
      <c r="Q18" s="26" t="s">
        <v>83</v>
      </c>
      <c r="R18" s="26" t="s">
        <v>83</v>
      </c>
      <c r="S18" s="26" t="s">
        <v>83</v>
      </c>
      <c r="T18" s="26" t="s">
        <v>83</v>
      </c>
      <c r="U18" s="30">
        <f>N18</f>
        <v>44975</v>
      </c>
      <c r="V18" s="29">
        <f>O18</f>
        <v>44985</v>
      </c>
      <c r="W18" s="2">
        <f>V18+5</f>
        <v>44990</v>
      </c>
      <c r="X18" s="2" t="s">
        <v>69</v>
      </c>
      <c r="Y18" s="2">
        <f>W18+10</f>
        <v>45000</v>
      </c>
      <c r="Z18" s="6" t="s">
        <v>20</v>
      </c>
      <c r="AA18" s="2">
        <f>Y18+5</f>
        <v>45005</v>
      </c>
      <c r="AB18" s="12" t="s">
        <v>119</v>
      </c>
      <c r="AC18" s="2">
        <f>AA18+20</f>
        <v>45025</v>
      </c>
      <c r="AD18" s="2">
        <v>46121</v>
      </c>
    </row>
    <row r="19" spans="1:30" ht="27.75" customHeight="1" x14ac:dyDescent="0.3">
      <c r="A19" s="392"/>
      <c r="B19" s="388"/>
      <c r="C19" s="388"/>
      <c r="D19" s="203"/>
      <c r="E19" s="203"/>
      <c r="F19" s="203"/>
      <c r="G19" s="382"/>
      <c r="H19" s="203"/>
      <c r="I19" s="77" t="s">
        <v>21</v>
      </c>
      <c r="J19" s="29"/>
      <c r="K19" s="2"/>
      <c r="L19" s="30"/>
      <c r="M19" s="30"/>
      <c r="N19" s="26"/>
      <c r="O19" s="26"/>
      <c r="P19" s="77" t="s">
        <v>21</v>
      </c>
      <c r="Q19" s="26"/>
      <c r="R19" s="26"/>
      <c r="S19" s="26"/>
      <c r="T19" s="26"/>
      <c r="U19" s="2"/>
      <c r="V19" s="2"/>
      <c r="W19" s="2"/>
      <c r="X19" s="2"/>
      <c r="Y19" s="2"/>
      <c r="Z19" s="77" t="s">
        <v>21</v>
      </c>
      <c r="AA19" s="2"/>
      <c r="AB19" s="78"/>
      <c r="AC19" s="2"/>
      <c r="AD19" s="2"/>
    </row>
    <row r="20" spans="1:30" ht="40.5" customHeight="1" x14ac:dyDescent="0.3">
      <c r="A20" s="392"/>
      <c r="B20" s="388"/>
      <c r="C20" s="388"/>
      <c r="D20" s="204"/>
      <c r="E20" s="204"/>
      <c r="F20" s="204"/>
      <c r="G20" s="383"/>
      <c r="H20" s="204"/>
      <c r="I20" s="100" t="s">
        <v>63</v>
      </c>
      <c r="J20" s="101">
        <v>44978</v>
      </c>
      <c r="K20" s="102">
        <v>45008</v>
      </c>
      <c r="L20" s="103">
        <v>44967</v>
      </c>
      <c r="M20" s="103">
        <v>44972</v>
      </c>
      <c r="N20" s="102">
        <v>45016</v>
      </c>
      <c r="O20" s="102">
        <v>45026</v>
      </c>
      <c r="P20" s="100" t="s">
        <v>63</v>
      </c>
      <c r="Q20" s="104" t="s">
        <v>83</v>
      </c>
      <c r="R20" s="104" t="s">
        <v>83</v>
      </c>
      <c r="S20" s="104" t="s">
        <v>83</v>
      </c>
      <c r="T20" s="104" t="s">
        <v>83</v>
      </c>
      <c r="U20" s="102">
        <v>45064</v>
      </c>
      <c r="V20" s="102">
        <v>45083</v>
      </c>
      <c r="W20" s="102">
        <v>45107</v>
      </c>
      <c r="X20" s="102" t="s">
        <v>69</v>
      </c>
      <c r="Y20" s="102">
        <v>45110</v>
      </c>
      <c r="Z20" s="100" t="s">
        <v>63</v>
      </c>
      <c r="AA20" s="102">
        <v>45145</v>
      </c>
      <c r="AB20" s="105" t="s">
        <v>141</v>
      </c>
      <c r="AC20" s="102">
        <v>45153</v>
      </c>
      <c r="AD20" s="30">
        <v>46174</v>
      </c>
    </row>
    <row r="21" spans="1:30" ht="33" customHeight="1" x14ac:dyDescent="0.3">
      <c r="A21" s="392"/>
      <c r="B21" s="388" t="s">
        <v>51</v>
      </c>
      <c r="C21" s="388"/>
      <c r="D21" s="202" t="s">
        <v>90</v>
      </c>
      <c r="E21" s="202" t="s">
        <v>64</v>
      </c>
      <c r="F21" s="202" t="s">
        <v>50</v>
      </c>
      <c r="G21" s="381">
        <v>42</v>
      </c>
      <c r="H21" s="202" t="s">
        <v>134</v>
      </c>
      <c r="I21" s="77" t="s">
        <v>20</v>
      </c>
      <c r="J21" s="30">
        <f>M21+5</f>
        <v>44979</v>
      </c>
      <c r="K21" s="30">
        <f>J21+20</f>
        <v>44999</v>
      </c>
      <c r="L21" s="30">
        <v>44964</v>
      </c>
      <c r="M21" s="30">
        <f>L21+10</f>
        <v>44974</v>
      </c>
      <c r="N21" s="30">
        <f>K21+10</f>
        <v>45009</v>
      </c>
      <c r="O21" s="29">
        <f>N21+10</f>
        <v>45019</v>
      </c>
      <c r="P21" s="77" t="s">
        <v>20</v>
      </c>
      <c r="Q21" s="26" t="s">
        <v>83</v>
      </c>
      <c r="R21" s="26" t="s">
        <v>83</v>
      </c>
      <c r="S21" s="26" t="s">
        <v>83</v>
      </c>
      <c r="T21" s="26" t="s">
        <v>83</v>
      </c>
      <c r="U21" s="30">
        <v>45009</v>
      </c>
      <c r="V21" s="29">
        <v>45019</v>
      </c>
      <c r="W21" s="2">
        <f>V21+7</f>
        <v>45026</v>
      </c>
      <c r="X21" s="2" t="s">
        <v>69</v>
      </c>
      <c r="Y21" s="2">
        <f>W21+10</f>
        <v>45036</v>
      </c>
      <c r="Z21" s="77" t="s">
        <v>20</v>
      </c>
      <c r="AA21" s="2">
        <f>Y21+5</f>
        <v>45041</v>
      </c>
      <c r="AB21" s="78" t="s">
        <v>119</v>
      </c>
      <c r="AC21" s="2">
        <f>AA21+20</f>
        <v>45061</v>
      </c>
      <c r="AD21" s="2">
        <v>46157</v>
      </c>
    </row>
    <row r="22" spans="1:30" ht="33.75" customHeight="1" x14ac:dyDescent="0.3">
      <c r="A22" s="392"/>
      <c r="B22" s="388"/>
      <c r="C22" s="388"/>
      <c r="D22" s="203"/>
      <c r="E22" s="203"/>
      <c r="F22" s="203"/>
      <c r="G22" s="382"/>
      <c r="H22" s="203"/>
      <c r="I22" s="77" t="s">
        <v>21</v>
      </c>
      <c r="J22" s="29"/>
      <c r="K22" s="2"/>
      <c r="L22" s="30"/>
      <c r="M22" s="30"/>
      <c r="N22" s="26"/>
      <c r="O22" s="26"/>
      <c r="P22" s="77" t="s">
        <v>21</v>
      </c>
      <c r="Q22" s="26"/>
      <c r="R22" s="26"/>
      <c r="S22" s="26"/>
      <c r="T22" s="26"/>
      <c r="U22" s="2"/>
      <c r="V22" s="2"/>
      <c r="W22" s="2"/>
      <c r="X22" s="2"/>
      <c r="Y22" s="2"/>
      <c r="Z22" s="77" t="s">
        <v>21</v>
      </c>
      <c r="AA22" s="2"/>
      <c r="AB22" s="78"/>
      <c r="AC22" s="2"/>
      <c r="AD22" s="2"/>
    </row>
    <row r="23" spans="1:30" ht="30.75" customHeight="1" x14ac:dyDescent="0.3">
      <c r="A23" s="392"/>
      <c r="B23" s="388"/>
      <c r="C23" s="388"/>
      <c r="D23" s="204"/>
      <c r="E23" s="204"/>
      <c r="F23" s="204"/>
      <c r="G23" s="383"/>
      <c r="H23" s="204"/>
      <c r="I23" s="77" t="s">
        <v>63</v>
      </c>
      <c r="J23" s="29">
        <v>45163</v>
      </c>
      <c r="K23" s="29">
        <v>45194</v>
      </c>
      <c r="L23" s="30">
        <v>45127</v>
      </c>
      <c r="M23" s="30">
        <v>45154</v>
      </c>
      <c r="N23" s="2">
        <v>45216</v>
      </c>
      <c r="O23" s="2">
        <v>45268</v>
      </c>
      <c r="P23" s="77" t="s">
        <v>63</v>
      </c>
      <c r="Q23" s="26" t="s">
        <v>83</v>
      </c>
      <c r="R23" s="26" t="s">
        <v>83</v>
      </c>
      <c r="S23" s="26" t="s">
        <v>83</v>
      </c>
      <c r="T23" s="26" t="s">
        <v>83</v>
      </c>
      <c r="U23" s="2"/>
      <c r="V23" s="2"/>
      <c r="W23" s="2">
        <v>45324</v>
      </c>
      <c r="X23" s="2"/>
      <c r="Y23" s="2">
        <v>45345</v>
      </c>
      <c r="Z23" s="77" t="s">
        <v>63</v>
      </c>
      <c r="AA23" s="2">
        <v>45355</v>
      </c>
      <c r="AB23" s="98">
        <v>128346.374</v>
      </c>
      <c r="AC23" s="2">
        <f>AA23+7</f>
        <v>45362</v>
      </c>
      <c r="AD23" s="30" t="s">
        <v>161</v>
      </c>
    </row>
    <row r="24" spans="1:30" ht="28.5" customHeight="1" x14ac:dyDescent="0.3">
      <c r="A24" s="392"/>
      <c r="B24" s="202" t="s">
        <v>52</v>
      </c>
      <c r="C24" s="202" t="s">
        <v>195</v>
      </c>
      <c r="D24" s="411" t="s">
        <v>207</v>
      </c>
      <c r="E24" s="202" t="s">
        <v>156</v>
      </c>
      <c r="F24" s="202" t="s">
        <v>50</v>
      </c>
      <c r="G24" s="381">
        <v>400</v>
      </c>
      <c r="H24" s="202" t="s">
        <v>134</v>
      </c>
      <c r="I24" s="80" t="s">
        <v>20</v>
      </c>
      <c r="J24" s="29">
        <f>+M24+2</f>
        <v>45220</v>
      </c>
      <c r="K24" s="2">
        <f>+J24+60</f>
        <v>45280</v>
      </c>
      <c r="L24" s="30">
        <v>45208</v>
      </c>
      <c r="M24" s="30">
        <f>+L24+10</f>
        <v>45218</v>
      </c>
      <c r="N24" s="26" t="s">
        <v>83</v>
      </c>
      <c r="O24" s="26" t="s">
        <v>83</v>
      </c>
      <c r="P24" s="77" t="s">
        <v>53</v>
      </c>
      <c r="Q24" s="30">
        <f>+L24</f>
        <v>45208</v>
      </c>
      <c r="R24" s="30">
        <f>+M24</f>
        <v>45218</v>
      </c>
      <c r="S24" s="79">
        <f>+J24</f>
        <v>45220</v>
      </c>
      <c r="T24" s="2">
        <f>+K24</f>
        <v>45280</v>
      </c>
      <c r="U24" s="2">
        <f>+T24+30</f>
        <v>45310</v>
      </c>
      <c r="V24" s="2">
        <f t="shared" ref="V24:W26" si="0">+U24+7</f>
        <v>45317</v>
      </c>
      <c r="W24" s="2">
        <f t="shared" si="0"/>
        <v>45324</v>
      </c>
      <c r="X24" s="2"/>
      <c r="Y24" s="2">
        <f>+W24+7</f>
        <v>45331</v>
      </c>
      <c r="Z24" s="80" t="s">
        <v>20</v>
      </c>
      <c r="AA24" s="2">
        <f>+Y24+10</f>
        <v>45341</v>
      </c>
      <c r="AB24" s="78" t="s">
        <v>119</v>
      </c>
      <c r="AC24" s="2">
        <f>+AA24+20</f>
        <v>45361</v>
      </c>
      <c r="AD24" s="2">
        <f>+AC24+120</f>
        <v>45481</v>
      </c>
    </row>
    <row r="25" spans="1:30" ht="28.5" customHeight="1" x14ac:dyDescent="0.3">
      <c r="A25" s="392"/>
      <c r="B25" s="203"/>
      <c r="C25" s="203"/>
      <c r="D25" s="412"/>
      <c r="E25" s="203"/>
      <c r="F25" s="203"/>
      <c r="G25" s="382"/>
      <c r="H25" s="203"/>
      <c r="I25" s="77" t="s">
        <v>210</v>
      </c>
      <c r="J25" s="29">
        <v>45357</v>
      </c>
      <c r="K25" s="2">
        <v>45387</v>
      </c>
      <c r="L25" s="30">
        <v>45247</v>
      </c>
      <c r="M25" s="30">
        <v>45336</v>
      </c>
      <c r="N25" s="26" t="s">
        <v>83</v>
      </c>
      <c r="O25" s="26" t="s">
        <v>83</v>
      </c>
      <c r="P25" s="77" t="s">
        <v>21</v>
      </c>
      <c r="Q25" s="30">
        <v>45371</v>
      </c>
      <c r="R25" s="30">
        <f>Q25+10</f>
        <v>45381</v>
      </c>
      <c r="S25" s="79">
        <f>R25+5</f>
        <v>45386</v>
      </c>
      <c r="T25" s="2">
        <f>S25+20</f>
        <v>45406</v>
      </c>
      <c r="U25" s="2">
        <f>+T25+30</f>
        <v>45436</v>
      </c>
      <c r="V25" s="2">
        <f t="shared" si="0"/>
        <v>45443</v>
      </c>
      <c r="W25" s="2">
        <f t="shared" si="0"/>
        <v>45450</v>
      </c>
      <c r="X25" s="2"/>
      <c r="Y25" s="2">
        <f>+W25+15</f>
        <v>45465</v>
      </c>
      <c r="Z25" s="77" t="s">
        <v>210</v>
      </c>
      <c r="AA25" s="2">
        <f>+Y25+10</f>
        <v>45475</v>
      </c>
      <c r="AB25" s="78" t="s">
        <v>119</v>
      </c>
      <c r="AC25" s="2">
        <f>+AA25+20</f>
        <v>45495</v>
      </c>
      <c r="AD25" s="2">
        <f>+AC25+120</f>
        <v>45615</v>
      </c>
    </row>
    <row r="26" spans="1:30" ht="30.75" customHeight="1" x14ac:dyDescent="0.3">
      <c r="A26" s="392"/>
      <c r="B26" s="203"/>
      <c r="C26" s="203"/>
      <c r="D26" s="412"/>
      <c r="E26" s="203"/>
      <c r="F26" s="203"/>
      <c r="G26" s="382"/>
      <c r="H26" s="203"/>
      <c r="I26" s="77" t="s">
        <v>211</v>
      </c>
      <c r="J26" s="29"/>
      <c r="K26" s="2"/>
      <c r="L26" s="30"/>
      <c r="M26" s="30"/>
      <c r="N26" s="26"/>
      <c r="O26" s="26"/>
      <c r="P26" s="77" t="s">
        <v>21</v>
      </c>
      <c r="Q26" s="2">
        <v>45594</v>
      </c>
      <c r="R26" s="30">
        <v>45651</v>
      </c>
      <c r="S26" s="79">
        <f>R26+5</f>
        <v>45656</v>
      </c>
      <c r="T26" s="2">
        <f>S26+20</f>
        <v>45676</v>
      </c>
      <c r="U26" s="2">
        <f>+T26+30</f>
        <v>45706</v>
      </c>
      <c r="V26" s="2">
        <f t="shared" si="0"/>
        <v>45713</v>
      </c>
      <c r="W26" s="2">
        <f t="shared" si="0"/>
        <v>45720</v>
      </c>
      <c r="X26" s="2"/>
      <c r="Y26" s="2">
        <f>+W26+15</f>
        <v>45735</v>
      </c>
      <c r="Z26" s="77" t="s">
        <v>211</v>
      </c>
      <c r="AA26" s="2">
        <f>+Y26+10</f>
        <v>45745</v>
      </c>
      <c r="AB26" s="78" t="s">
        <v>119</v>
      </c>
      <c r="AC26" s="2">
        <f>+AA26+20</f>
        <v>45765</v>
      </c>
      <c r="AD26" s="2">
        <f>+AC26+120</f>
        <v>45885</v>
      </c>
    </row>
    <row r="27" spans="1:30" ht="30.75" customHeight="1" x14ac:dyDescent="0.3">
      <c r="A27" s="392"/>
      <c r="B27" s="203"/>
      <c r="C27" s="203"/>
      <c r="D27" s="412"/>
      <c r="E27" s="203"/>
      <c r="F27" s="203"/>
      <c r="G27" s="382"/>
      <c r="H27" s="203"/>
      <c r="I27" s="77" t="s">
        <v>239</v>
      </c>
      <c r="J27" s="29"/>
      <c r="K27" s="2"/>
      <c r="L27" s="30"/>
      <c r="M27" s="30"/>
      <c r="N27" s="26"/>
      <c r="O27" s="26"/>
      <c r="P27" s="77"/>
      <c r="Q27" s="2"/>
      <c r="R27" s="2">
        <v>45727</v>
      </c>
      <c r="S27" s="2">
        <v>45763</v>
      </c>
      <c r="T27" s="2">
        <v>45824</v>
      </c>
      <c r="U27" s="2">
        <f>T27+30</f>
        <v>45854</v>
      </c>
      <c r="V27" s="2">
        <f>U27+7</f>
        <v>45861</v>
      </c>
      <c r="W27" s="2">
        <f>V27+7</f>
        <v>45868</v>
      </c>
      <c r="X27" s="2"/>
      <c r="Y27" s="2">
        <f>W27+10</f>
        <v>45878</v>
      </c>
      <c r="Z27" s="77" t="s">
        <v>239</v>
      </c>
      <c r="AA27" s="2">
        <f>Y27+10</f>
        <v>45888</v>
      </c>
      <c r="AB27" s="78" t="s">
        <v>119</v>
      </c>
      <c r="AC27" s="2">
        <f>AA27+10</f>
        <v>45898</v>
      </c>
      <c r="AD27" s="2">
        <f>AC27+100</f>
        <v>45998</v>
      </c>
    </row>
    <row r="28" spans="1:30" ht="30.75" customHeight="1" x14ac:dyDescent="0.3">
      <c r="A28" s="392"/>
      <c r="B28" s="203"/>
      <c r="C28" s="203"/>
      <c r="D28" s="412"/>
      <c r="E28" s="203"/>
      <c r="F28" s="203"/>
      <c r="G28" s="382"/>
      <c r="H28" s="203"/>
      <c r="I28" s="77" t="s">
        <v>247</v>
      </c>
      <c r="J28" s="29"/>
      <c r="K28" s="2"/>
      <c r="L28" s="30"/>
      <c r="M28" s="30"/>
      <c r="N28" s="26"/>
      <c r="O28" s="26"/>
      <c r="P28" s="77"/>
      <c r="Q28" s="2"/>
      <c r="R28" s="2"/>
      <c r="S28" s="2"/>
      <c r="T28" s="2"/>
      <c r="U28" s="2">
        <v>45972</v>
      </c>
      <c r="V28" s="2">
        <v>46235</v>
      </c>
      <c r="W28" s="2">
        <f>V28+7</f>
        <v>46242</v>
      </c>
      <c r="X28" s="2">
        <f>W28+7</f>
        <v>46249</v>
      </c>
      <c r="Y28" s="2">
        <f>W28+10</f>
        <v>46252</v>
      </c>
      <c r="Z28" s="77" t="s">
        <v>247</v>
      </c>
      <c r="AA28" s="2">
        <f>Y28+10</f>
        <v>46262</v>
      </c>
      <c r="AB28" s="78" t="s">
        <v>119</v>
      </c>
      <c r="AC28" s="2">
        <f>AA28+10</f>
        <v>46272</v>
      </c>
      <c r="AD28" s="2">
        <f>AC28+100</f>
        <v>46372</v>
      </c>
    </row>
    <row r="29" spans="1:30" ht="45.75" customHeight="1" x14ac:dyDescent="0.3">
      <c r="A29" s="392"/>
      <c r="B29" s="204"/>
      <c r="C29" s="204"/>
      <c r="D29" s="235"/>
      <c r="E29" s="204"/>
      <c r="F29" s="204"/>
      <c r="G29" s="383"/>
      <c r="H29" s="204"/>
      <c r="I29" s="81" t="s">
        <v>63</v>
      </c>
      <c r="J29" s="29">
        <v>45363</v>
      </c>
      <c r="K29" s="2">
        <v>45419</v>
      </c>
      <c r="L29" s="30">
        <v>45247</v>
      </c>
      <c r="M29" s="30">
        <v>45336</v>
      </c>
      <c r="N29" s="26" t="s">
        <v>83</v>
      </c>
      <c r="O29" s="26" t="s">
        <v>83</v>
      </c>
      <c r="P29" s="77" t="s">
        <v>63</v>
      </c>
      <c r="Q29" s="2">
        <v>45594</v>
      </c>
      <c r="R29" s="2">
        <v>45727</v>
      </c>
      <c r="S29" s="2">
        <v>45763</v>
      </c>
      <c r="T29" s="2">
        <v>45824</v>
      </c>
      <c r="U29" s="2">
        <v>45972</v>
      </c>
      <c r="V29" s="2"/>
      <c r="W29" s="2"/>
      <c r="X29" s="2"/>
      <c r="Y29" s="2"/>
      <c r="Z29" s="81" t="s">
        <v>63</v>
      </c>
      <c r="AA29" s="2"/>
      <c r="AB29" s="78"/>
      <c r="AC29" s="2"/>
      <c r="AD29" s="2"/>
    </row>
    <row r="30" spans="1:30" ht="33" customHeight="1" x14ac:dyDescent="0.3">
      <c r="A30" s="392"/>
      <c r="B30" s="389" t="s">
        <v>222</v>
      </c>
      <c r="C30" s="390"/>
      <c r="D30" s="202" t="s">
        <v>162</v>
      </c>
      <c r="E30" s="202" t="s">
        <v>64</v>
      </c>
      <c r="F30" s="202" t="s">
        <v>50</v>
      </c>
      <c r="G30" s="381">
        <v>21</v>
      </c>
      <c r="H30" s="202" t="s">
        <v>134</v>
      </c>
      <c r="I30" s="77" t="s">
        <v>20</v>
      </c>
      <c r="J30" s="30">
        <f>M30+10</f>
        <v>45642</v>
      </c>
      <c r="K30" s="30">
        <f>J30+20</f>
        <v>45662</v>
      </c>
      <c r="L30" s="30">
        <v>45629</v>
      </c>
      <c r="M30" s="30">
        <f>L30+3</f>
        <v>45632</v>
      </c>
      <c r="N30" s="30">
        <f>K30+10</f>
        <v>45672</v>
      </c>
      <c r="O30" s="29">
        <f>N30+10</f>
        <v>45682</v>
      </c>
      <c r="P30" s="6" t="s">
        <v>20</v>
      </c>
      <c r="Q30" s="26" t="s">
        <v>83</v>
      </c>
      <c r="R30" s="26" t="s">
        <v>83</v>
      </c>
      <c r="S30" s="26" t="s">
        <v>83</v>
      </c>
      <c r="T30" s="26" t="s">
        <v>83</v>
      </c>
      <c r="U30" s="30">
        <f t="shared" ref="U30:V32" si="1">N30</f>
        <v>45672</v>
      </c>
      <c r="V30" s="29">
        <f t="shared" si="1"/>
        <v>45682</v>
      </c>
      <c r="W30" s="2">
        <f>V30+5</f>
        <v>45687</v>
      </c>
      <c r="X30" s="2" t="s">
        <v>69</v>
      </c>
      <c r="Y30" s="2">
        <f>W30+10</f>
        <v>45697</v>
      </c>
      <c r="Z30" s="6" t="s">
        <v>20</v>
      </c>
      <c r="AA30" s="2">
        <f>Y30+5</f>
        <v>45702</v>
      </c>
      <c r="AB30" s="12" t="s">
        <v>119</v>
      </c>
      <c r="AC30" s="2">
        <f>AA30+20</f>
        <v>45722</v>
      </c>
      <c r="AD30" s="2">
        <v>46082</v>
      </c>
    </row>
    <row r="31" spans="1:30" ht="33" x14ac:dyDescent="0.3">
      <c r="A31" s="392"/>
      <c r="B31" s="391"/>
      <c r="C31" s="392"/>
      <c r="D31" s="203"/>
      <c r="E31" s="203"/>
      <c r="F31" s="203"/>
      <c r="G31" s="382"/>
      <c r="H31" s="203"/>
      <c r="I31" s="77" t="s">
        <v>235</v>
      </c>
      <c r="J31" s="30">
        <f>M31+10</f>
        <v>45775</v>
      </c>
      <c r="K31" s="30">
        <f>J31+20</f>
        <v>45795</v>
      </c>
      <c r="L31" s="30">
        <v>45762</v>
      </c>
      <c r="M31" s="30">
        <f>L31+3</f>
        <v>45765</v>
      </c>
      <c r="N31" s="30">
        <f>K31+10</f>
        <v>45805</v>
      </c>
      <c r="O31" s="29">
        <f>N31+10</f>
        <v>45815</v>
      </c>
      <c r="P31" s="6" t="s">
        <v>20</v>
      </c>
      <c r="Q31" s="26" t="s">
        <v>83</v>
      </c>
      <c r="R31" s="26" t="s">
        <v>83</v>
      </c>
      <c r="S31" s="26" t="s">
        <v>83</v>
      </c>
      <c r="T31" s="26" t="s">
        <v>83</v>
      </c>
      <c r="U31" s="30">
        <f t="shared" si="1"/>
        <v>45805</v>
      </c>
      <c r="V31" s="29">
        <f t="shared" si="1"/>
        <v>45815</v>
      </c>
      <c r="W31" s="2">
        <f>V31+5</f>
        <v>45820</v>
      </c>
      <c r="X31" s="2" t="s">
        <v>69</v>
      </c>
      <c r="Y31" s="2">
        <f>W31+10</f>
        <v>45830</v>
      </c>
      <c r="Z31" s="77" t="s">
        <v>21</v>
      </c>
      <c r="AA31" s="2">
        <f>Y31+5</f>
        <v>45835</v>
      </c>
      <c r="AB31" s="12" t="s">
        <v>119</v>
      </c>
      <c r="AC31" s="2">
        <f>AA31+20</f>
        <v>45855</v>
      </c>
      <c r="AD31" s="2">
        <v>46082</v>
      </c>
    </row>
    <row r="32" spans="1:30" ht="33" x14ac:dyDescent="0.3">
      <c r="A32" s="392"/>
      <c r="B32" s="391"/>
      <c r="C32" s="392"/>
      <c r="D32" s="203"/>
      <c r="E32" s="203"/>
      <c r="F32" s="203"/>
      <c r="G32" s="382"/>
      <c r="H32" s="203"/>
      <c r="I32" s="77" t="s">
        <v>211</v>
      </c>
      <c r="J32" s="30">
        <v>45838</v>
      </c>
      <c r="K32" s="30">
        <f>J32+20</f>
        <v>45858</v>
      </c>
      <c r="L32" s="30">
        <v>45678</v>
      </c>
      <c r="M32" s="30">
        <v>45723</v>
      </c>
      <c r="N32" s="30">
        <f>K32+10</f>
        <v>45868</v>
      </c>
      <c r="O32" s="29">
        <f>N32+10</f>
        <v>45878</v>
      </c>
      <c r="P32" s="6" t="s">
        <v>20</v>
      </c>
      <c r="Q32" s="26" t="s">
        <v>83</v>
      </c>
      <c r="R32" s="26" t="s">
        <v>83</v>
      </c>
      <c r="S32" s="26" t="s">
        <v>83</v>
      </c>
      <c r="T32" s="26" t="s">
        <v>83</v>
      </c>
      <c r="U32" s="30">
        <f t="shared" si="1"/>
        <v>45868</v>
      </c>
      <c r="V32" s="29">
        <f t="shared" si="1"/>
        <v>45878</v>
      </c>
      <c r="W32" s="2">
        <f>V32+5</f>
        <v>45883</v>
      </c>
      <c r="X32" s="2" t="s">
        <v>69</v>
      </c>
      <c r="Y32" s="2">
        <f>W32+10</f>
        <v>45893</v>
      </c>
      <c r="Z32" s="77" t="s">
        <v>21</v>
      </c>
      <c r="AA32" s="2">
        <f>Y32+5</f>
        <v>45898</v>
      </c>
      <c r="AB32" s="12" t="s">
        <v>119</v>
      </c>
      <c r="AC32" s="2">
        <f>AA32+20</f>
        <v>45918</v>
      </c>
      <c r="AD32" s="2">
        <v>46172</v>
      </c>
    </row>
    <row r="33" spans="1:30" ht="31.5" customHeight="1" x14ac:dyDescent="0.3">
      <c r="A33" s="392"/>
      <c r="B33" s="391"/>
      <c r="C33" s="392"/>
      <c r="D33" s="203"/>
      <c r="E33" s="203"/>
      <c r="F33" s="203"/>
      <c r="G33" s="382"/>
      <c r="H33" s="203"/>
      <c r="I33" s="77" t="s">
        <v>239</v>
      </c>
      <c r="J33" s="30">
        <v>46280</v>
      </c>
      <c r="K33" s="30">
        <f>J33+20</f>
        <v>46300</v>
      </c>
      <c r="L33" s="30">
        <v>45678</v>
      </c>
      <c r="M33" s="30">
        <v>46066</v>
      </c>
      <c r="N33" s="30">
        <f>K33+10</f>
        <v>46310</v>
      </c>
      <c r="O33" s="29">
        <f>N33+10</f>
        <v>46320</v>
      </c>
      <c r="P33" s="6" t="s">
        <v>20</v>
      </c>
      <c r="Q33" s="26" t="s">
        <v>83</v>
      </c>
      <c r="R33" s="26" t="s">
        <v>83</v>
      </c>
      <c r="S33" s="26" t="s">
        <v>83</v>
      </c>
      <c r="T33" s="26" t="s">
        <v>83</v>
      </c>
      <c r="U33" s="30">
        <f t="shared" ref="U33" si="2">N33</f>
        <v>46310</v>
      </c>
      <c r="V33" s="29">
        <f t="shared" ref="V33" si="3">O33</f>
        <v>46320</v>
      </c>
      <c r="W33" s="2">
        <f>V33+5</f>
        <v>46325</v>
      </c>
      <c r="X33" s="2" t="s">
        <v>69</v>
      </c>
      <c r="Y33" s="2">
        <f>W33+10</f>
        <v>46335</v>
      </c>
      <c r="Z33" s="77" t="s">
        <v>21</v>
      </c>
      <c r="AA33" s="2">
        <f>Y33+5</f>
        <v>46340</v>
      </c>
      <c r="AB33" s="12" t="s">
        <v>119</v>
      </c>
      <c r="AC33" s="2">
        <f>AA33+20</f>
        <v>46360</v>
      </c>
      <c r="AD33" s="2">
        <v>46751</v>
      </c>
    </row>
    <row r="34" spans="1:30" ht="44.25" customHeight="1" x14ac:dyDescent="0.3">
      <c r="A34" s="392"/>
      <c r="B34" s="393"/>
      <c r="C34" s="394"/>
      <c r="D34" s="204"/>
      <c r="E34" s="204"/>
      <c r="F34" s="204"/>
      <c r="G34" s="383"/>
      <c r="H34" s="204"/>
      <c r="I34" s="77" t="s">
        <v>63</v>
      </c>
      <c r="J34" s="400" t="s">
        <v>268</v>
      </c>
      <c r="K34" s="401"/>
      <c r="L34" s="30">
        <v>45678</v>
      </c>
      <c r="M34" s="30">
        <v>46066</v>
      </c>
      <c r="N34" s="26"/>
      <c r="O34" s="26"/>
      <c r="P34" s="77" t="s">
        <v>63</v>
      </c>
      <c r="Q34" s="26" t="s">
        <v>83</v>
      </c>
      <c r="R34" s="26" t="s">
        <v>83</v>
      </c>
      <c r="S34" s="26" t="s">
        <v>83</v>
      </c>
      <c r="T34" s="26" t="s">
        <v>83</v>
      </c>
      <c r="U34" s="2"/>
      <c r="V34" s="2"/>
      <c r="W34" s="2"/>
      <c r="X34" s="2"/>
      <c r="Y34" s="2"/>
      <c r="Z34" s="77"/>
      <c r="AA34" s="2"/>
      <c r="AB34" s="78"/>
      <c r="AC34" s="2"/>
      <c r="AD34" s="2"/>
    </row>
    <row r="35" spans="1:30" s="45" customFormat="1" ht="41.25" customHeight="1" x14ac:dyDescent="0.25">
      <c r="A35" s="392"/>
      <c r="B35" s="389" t="s">
        <v>209</v>
      </c>
      <c r="C35" s="390"/>
      <c r="D35" s="398" t="s">
        <v>203</v>
      </c>
      <c r="E35" s="343" t="s">
        <v>193</v>
      </c>
      <c r="F35" s="395" t="s">
        <v>50</v>
      </c>
      <c r="G35" s="351">
        <v>70</v>
      </c>
      <c r="H35" s="202" t="s">
        <v>134</v>
      </c>
      <c r="I35" s="77" t="s">
        <v>20</v>
      </c>
      <c r="J35" s="41" t="s">
        <v>199</v>
      </c>
      <c r="K35" s="41"/>
      <c r="L35" s="41"/>
      <c r="M35" s="41"/>
      <c r="N35" s="41"/>
      <c r="O35" s="41"/>
      <c r="P35" s="41"/>
      <c r="Q35" s="41"/>
      <c r="R35" s="41"/>
      <c r="S35" s="41"/>
      <c r="T35" s="41"/>
      <c r="U35" s="41"/>
      <c r="V35" s="41"/>
      <c r="W35" s="131">
        <v>45662</v>
      </c>
      <c r="X35" s="41"/>
      <c r="Y35" s="131">
        <v>45672</v>
      </c>
      <c r="Z35" s="41"/>
      <c r="AA35" s="41"/>
      <c r="AB35" s="41"/>
      <c r="AC35" s="131">
        <v>45677</v>
      </c>
      <c r="AD35" s="131">
        <v>46106</v>
      </c>
    </row>
    <row r="36" spans="1:30" s="45" customFormat="1" ht="20.25" customHeight="1" x14ac:dyDescent="0.25">
      <c r="A36" s="392"/>
      <c r="B36" s="391"/>
      <c r="C36" s="392"/>
      <c r="D36" s="399"/>
      <c r="E36" s="344"/>
      <c r="F36" s="396"/>
      <c r="G36" s="352"/>
      <c r="H36" s="203"/>
      <c r="I36" s="77" t="s">
        <v>21</v>
      </c>
      <c r="J36" s="41"/>
      <c r="K36" s="41"/>
      <c r="L36" s="41"/>
      <c r="M36" s="41"/>
      <c r="N36" s="41"/>
      <c r="O36" s="41"/>
      <c r="P36" s="41"/>
      <c r="Q36" s="41"/>
      <c r="R36" s="41"/>
      <c r="S36" s="41"/>
      <c r="T36" s="41"/>
      <c r="U36" s="41"/>
      <c r="V36" s="41"/>
      <c r="W36" s="131">
        <v>46392</v>
      </c>
      <c r="X36" s="41"/>
      <c r="Y36" s="41"/>
      <c r="Z36" s="41"/>
      <c r="AA36" s="41"/>
      <c r="AB36" s="41"/>
      <c r="AC36" s="41"/>
      <c r="AD36" s="41"/>
    </row>
    <row r="37" spans="1:30" s="45" customFormat="1" ht="48" customHeight="1" x14ac:dyDescent="0.25">
      <c r="A37" s="392"/>
      <c r="B37" s="393"/>
      <c r="C37" s="394"/>
      <c r="D37" s="399"/>
      <c r="E37" s="344"/>
      <c r="F37" s="397"/>
      <c r="G37" s="353"/>
      <c r="H37" s="204"/>
      <c r="I37" s="77" t="s">
        <v>63</v>
      </c>
      <c r="J37" s="41"/>
      <c r="K37" s="41"/>
      <c r="L37" s="41"/>
      <c r="M37" s="41"/>
      <c r="N37" s="41"/>
      <c r="O37" s="41"/>
      <c r="P37" s="41"/>
      <c r="Q37" s="41"/>
      <c r="R37" s="41"/>
      <c r="S37" s="41"/>
      <c r="T37" s="41"/>
      <c r="U37" s="41"/>
      <c r="V37" s="41"/>
      <c r="W37" s="41"/>
      <c r="X37" s="41"/>
      <c r="Y37" s="41"/>
      <c r="Z37" s="41"/>
      <c r="AA37" s="41"/>
      <c r="AB37" s="41"/>
      <c r="AC37" s="41"/>
      <c r="AD37" s="41"/>
    </row>
    <row r="38" spans="1:30" s="45" customFormat="1" ht="54" customHeight="1" x14ac:dyDescent="0.25">
      <c r="A38" s="392"/>
      <c r="B38" s="405" t="s">
        <v>204</v>
      </c>
      <c r="C38" s="406"/>
      <c r="D38" s="202" t="s">
        <v>191</v>
      </c>
      <c r="E38" s="402" t="s">
        <v>64</v>
      </c>
      <c r="F38" s="343" t="s">
        <v>50</v>
      </c>
      <c r="G38" s="351">
        <v>44</v>
      </c>
      <c r="H38" s="202" t="s">
        <v>134</v>
      </c>
      <c r="I38" s="77" t="s">
        <v>20</v>
      </c>
      <c r="J38" s="131">
        <v>45646</v>
      </c>
      <c r="K38" s="131">
        <f>J38+30</f>
        <v>45676</v>
      </c>
      <c r="L38" s="131">
        <v>45636</v>
      </c>
      <c r="M38" s="131">
        <f>L38+10</f>
        <v>45646</v>
      </c>
      <c r="N38" s="43">
        <f>K38+20</f>
        <v>45696</v>
      </c>
      <c r="O38" s="43">
        <f>N38+10</f>
        <v>45706</v>
      </c>
      <c r="P38" s="6" t="s">
        <v>20</v>
      </c>
      <c r="Q38" s="26" t="s">
        <v>83</v>
      </c>
      <c r="R38" s="26" t="s">
        <v>83</v>
      </c>
      <c r="S38" s="26" t="s">
        <v>83</v>
      </c>
      <c r="T38" s="26" t="s">
        <v>83</v>
      </c>
      <c r="U38" s="12">
        <f t="shared" ref="U38:V42" si="4">N38</f>
        <v>45696</v>
      </c>
      <c r="V38" s="42">
        <f t="shared" si="4"/>
        <v>45706</v>
      </c>
      <c r="W38" s="43">
        <f>V38+5</f>
        <v>45711</v>
      </c>
      <c r="X38" s="2" t="s">
        <v>69</v>
      </c>
      <c r="Y38" s="132">
        <f>W38+10</f>
        <v>45721</v>
      </c>
      <c r="Z38" s="77" t="s">
        <v>20</v>
      </c>
      <c r="AA38" s="132">
        <f>Y38+5</f>
        <v>45726</v>
      </c>
      <c r="AB38" s="12" t="s">
        <v>119</v>
      </c>
      <c r="AC38" s="132">
        <f>AA38+7</f>
        <v>45733</v>
      </c>
      <c r="AD38" s="132">
        <f>AC38+30</f>
        <v>45763</v>
      </c>
    </row>
    <row r="39" spans="1:30" s="45" customFormat="1" ht="33" x14ac:dyDescent="0.25">
      <c r="A39" s="392"/>
      <c r="B39" s="407"/>
      <c r="C39" s="408"/>
      <c r="D39" s="203"/>
      <c r="E39" s="403"/>
      <c r="F39" s="344"/>
      <c r="G39" s="352"/>
      <c r="H39" s="203"/>
      <c r="I39" s="77" t="s">
        <v>21</v>
      </c>
      <c r="J39" s="131">
        <f>M39+10</f>
        <v>45848</v>
      </c>
      <c r="K39" s="131">
        <f>J39+30</f>
        <v>45878</v>
      </c>
      <c r="L39" s="160">
        <v>45828</v>
      </c>
      <c r="M39" s="131">
        <f>L39+10</f>
        <v>45838</v>
      </c>
      <c r="N39" s="43">
        <f>K39+20</f>
        <v>45898</v>
      </c>
      <c r="O39" s="43">
        <f>N39+10</f>
        <v>45908</v>
      </c>
      <c r="P39" s="6" t="s">
        <v>20</v>
      </c>
      <c r="Q39" s="26" t="s">
        <v>83</v>
      </c>
      <c r="R39" s="26" t="s">
        <v>83</v>
      </c>
      <c r="S39" s="26" t="s">
        <v>83</v>
      </c>
      <c r="T39" s="26" t="s">
        <v>83</v>
      </c>
      <c r="U39" s="12">
        <f t="shared" si="4"/>
        <v>45898</v>
      </c>
      <c r="V39" s="42">
        <f t="shared" si="4"/>
        <v>45908</v>
      </c>
      <c r="W39" s="43">
        <f>V39+5</f>
        <v>45913</v>
      </c>
      <c r="X39" s="2" t="s">
        <v>69</v>
      </c>
      <c r="Y39" s="132">
        <f>W39+10</f>
        <v>45923</v>
      </c>
      <c r="Z39" s="77" t="s">
        <v>21</v>
      </c>
      <c r="AA39" s="132">
        <f>Y39+5</f>
        <v>45928</v>
      </c>
      <c r="AB39" s="12" t="s">
        <v>119</v>
      </c>
      <c r="AC39" s="132">
        <f>AA39+7</f>
        <v>45935</v>
      </c>
      <c r="AD39" s="132">
        <f>AC39+30</f>
        <v>45965</v>
      </c>
    </row>
    <row r="40" spans="1:30" s="45" customFormat="1" ht="33.75" customHeight="1" x14ac:dyDescent="0.25">
      <c r="A40" s="392"/>
      <c r="B40" s="409"/>
      <c r="C40" s="410"/>
      <c r="D40" s="204"/>
      <c r="E40" s="404"/>
      <c r="F40" s="345"/>
      <c r="G40" s="353"/>
      <c r="H40" s="204"/>
      <c r="I40" s="77" t="s">
        <v>63</v>
      </c>
      <c r="J40" s="131">
        <f>M40+10</f>
        <v>46367</v>
      </c>
      <c r="K40" s="131">
        <f>J40+30</f>
        <v>46397</v>
      </c>
      <c r="L40" s="160">
        <v>46327</v>
      </c>
      <c r="M40" s="131">
        <f>L40+30</f>
        <v>46357</v>
      </c>
      <c r="N40" s="43">
        <f>K40+20</f>
        <v>46417</v>
      </c>
      <c r="O40" s="43">
        <f>N40+10</f>
        <v>46427</v>
      </c>
      <c r="P40" s="6" t="s">
        <v>20</v>
      </c>
      <c r="Q40" s="26" t="s">
        <v>83</v>
      </c>
      <c r="R40" s="26" t="s">
        <v>83</v>
      </c>
      <c r="S40" s="26" t="s">
        <v>83</v>
      </c>
      <c r="T40" s="26" t="s">
        <v>83</v>
      </c>
      <c r="U40" s="12">
        <f t="shared" si="4"/>
        <v>46417</v>
      </c>
      <c r="V40" s="42">
        <f t="shared" si="4"/>
        <v>46427</v>
      </c>
      <c r="W40" s="43">
        <f>V40+5</f>
        <v>46432</v>
      </c>
      <c r="X40" s="2" t="s">
        <v>69</v>
      </c>
      <c r="Y40" s="132">
        <f>W40+10</f>
        <v>46442</v>
      </c>
      <c r="Z40" s="77" t="s">
        <v>21</v>
      </c>
      <c r="AA40" s="132">
        <f>Y40+5</f>
        <v>46447</v>
      </c>
      <c r="AB40" s="12" t="s">
        <v>119</v>
      </c>
      <c r="AC40" s="132">
        <f>AA40+7</f>
        <v>46454</v>
      </c>
      <c r="AD40" s="132">
        <f>AC40+30</f>
        <v>46484</v>
      </c>
    </row>
    <row r="41" spans="1:30" ht="33" customHeight="1" x14ac:dyDescent="0.3">
      <c r="A41" s="392"/>
      <c r="B41" s="389" t="s">
        <v>223</v>
      </c>
      <c r="C41" s="390"/>
      <c r="D41" s="202" t="s">
        <v>192</v>
      </c>
      <c r="E41" s="202" t="s">
        <v>64</v>
      </c>
      <c r="F41" s="202" t="s">
        <v>50</v>
      </c>
      <c r="G41" s="381">
        <v>8</v>
      </c>
      <c r="H41" s="202" t="s">
        <v>134</v>
      </c>
      <c r="I41" s="77" t="s">
        <v>20</v>
      </c>
      <c r="J41" s="30">
        <f>M41+10</f>
        <v>45379</v>
      </c>
      <c r="K41" s="30">
        <f>J41+20</f>
        <v>45399</v>
      </c>
      <c r="L41" s="30">
        <v>45366</v>
      </c>
      <c r="M41" s="30">
        <f>L41+3</f>
        <v>45369</v>
      </c>
      <c r="N41" s="30">
        <f>K41+10</f>
        <v>45409</v>
      </c>
      <c r="O41" s="29">
        <f>N41+10</f>
        <v>45419</v>
      </c>
      <c r="P41" s="6" t="s">
        <v>20</v>
      </c>
      <c r="Q41" s="26" t="s">
        <v>83</v>
      </c>
      <c r="R41" s="26" t="s">
        <v>83</v>
      </c>
      <c r="S41" s="26" t="s">
        <v>83</v>
      </c>
      <c r="T41" s="26" t="s">
        <v>83</v>
      </c>
      <c r="U41" s="30">
        <f t="shared" si="4"/>
        <v>45409</v>
      </c>
      <c r="V41" s="29">
        <f t="shared" si="4"/>
        <v>45419</v>
      </c>
      <c r="W41" s="2">
        <f>V41+5</f>
        <v>45424</v>
      </c>
      <c r="X41" s="2" t="s">
        <v>69</v>
      </c>
      <c r="Y41" s="2">
        <f>W41+10</f>
        <v>45434</v>
      </c>
      <c r="Z41" s="6" t="s">
        <v>20</v>
      </c>
      <c r="AA41" s="2">
        <f>Y41+5</f>
        <v>45439</v>
      </c>
      <c r="AB41" s="12" t="s">
        <v>119</v>
      </c>
      <c r="AC41" s="2">
        <f>AA41+20</f>
        <v>45459</v>
      </c>
      <c r="AD41" s="2">
        <v>46082</v>
      </c>
    </row>
    <row r="42" spans="1:30" ht="33" x14ac:dyDescent="0.3">
      <c r="A42" s="392"/>
      <c r="B42" s="391"/>
      <c r="C42" s="392"/>
      <c r="D42" s="203"/>
      <c r="E42" s="203"/>
      <c r="F42" s="203"/>
      <c r="G42" s="382"/>
      <c r="H42" s="203"/>
      <c r="I42" s="77" t="s">
        <v>21</v>
      </c>
      <c r="J42" s="30">
        <v>45838</v>
      </c>
      <c r="K42" s="30">
        <f>J42+20</f>
        <v>45858</v>
      </c>
      <c r="L42" s="30">
        <v>45678</v>
      </c>
      <c r="M42" s="30">
        <v>45723</v>
      </c>
      <c r="N42" s="30">
        <f>K42+10</f>
        <v>45868</v>
      </c>
      <c r="O42" s="29">
        <f>N42+10</f>
        <v>45878</v>
      </c>
      <c r="P42" s="6" t="s">
        <v>20</v>
      </c>
      <c r="Q42" s="26" t="s">
        <v>83</v>
      </c>
      <c r="R42" s="26" t="s">
        <v>83</v>
      </c>
      <c r="S42" s="26" t="s">
        <v>83</v>
      </c>
      <c r="T42" s="26" t="s">
        <v>83</v>
      </c>
      <c r="U42" s="30">
        <f t="shared" si="4"/>
        <v>45868</v>
      </c>
      <c r="V42" s="29">
        <f t="shared" si="4"/>
        <v>45878</v>
      </c>
      <c r="W42" s="2">
        <f>V42+5</f>
        <v>45883</v>
      </c>
      <c r="X42" s="2" t="s">
        <v>69</v>
      </c>
      <c r="Y42" s="2">
        <f>W42+10</f>
        <v>45893</v>
      </c>
      <c r="Z42" s="77" t="s">
        <v>21</v>
      </c>
      <c r="AA42" s="2">
        <f>Y42+5</f>
        <v>45898</v>
      </c>
      <c r="AB42" s="12" t="s">
        <v>119</v>
      </c>
      <c r="AC42" s="2">
        <f>AA42+20</f>
        <v>45918</v>
      </c>
      <c r="AD42" s="2">
        <v>46172</v>
      </c>
    </row>
    <row r="43" spans="1:30" ht="35.25" customHeight="1" x14ac:dyDescent="0.3">
      <c r="A43" s="392"/>
      <c r="B43" s="393"/>
      <c r="C43" s="394"/>
      <c r="D43" s="204"/>
      <c r="E43" s="204"/>
      <c r="F43" s="204"/>
      <c r="G43" s="383"/>
      <c r="H43" s="204"/>
      <c r="I43" s="77" t="s">
        <v>63</v>
      </c>
      <c r="J43" s="29">
        <v>45922</v>
      </c>
      <c r="K43" s="29">
        <v>45930</v>
      </c>
      <c r="L43" s="30" t="s">
        <v>246</v>
      </c>
      <c r="M43" s="30">
        <v>45723</v>
      </c>
      <c r="N43" s="26" t="s">
        <v>267</v>
      </c>
      <c r="P43" s="77" t="s">
        <v>63</v>
      </c>
      <c r="Q43" s="26" t="s">
        <v>83</v>
      </c>
      <c r="R43" s="26" t="s">
        <v>83</v>
      </c>
      <c r="S43" s="26" t="s">
        <v>83</v>
      </c>
      <c r="T43" s="26" t="s">
        <v>83</v>
      </c>
      <c r="U43" s="2"/>
      <c r="V43" s="2"/>
      <c r="W43" s="2"/>
      <c r="X43" s="2"/>
      <c r="Y43" s="2"/>
      <c r="Z43" s="77"/>
      <c r="AA43" s="2"/>
      <c r="AB43" s="78"/>
      <c r="AC43" s="2"/>
      <c r="AD43" s="2"/>
    </row>
    <row r="44" spans="1:30" ht="33" customHeight="1" x14ac:dyDescent="0.3">
      <c r="A44" s="392"/>
      <c r="B44" s="389" t="s">
        <v>226</v>
      </c>
      <c r="C44" s="390"/>
      <c r="D44" s="202" t="s">
        <v>224</v>
      </c>
      <c r="E44" s="202" t="s">
        <v>64</v>
      </c>
      <c r="F44" s="202" t="s">
        <v>50</v>
      </c>
      <c r="G44" s="381">
        <v>21</v>
      </c>
      <c r="H44" s="202" t="s">
        <v>134</v>
      </c>
      <c r="I44" s="77" t="s">
        <v>20</v>
      </c>
      <c r="J44" s="30">
        <f>M44+10</f>
        <v>45749</v>
      </c>
      <c r="K44" s="30">
        <f>J44+20</f>
        <v>45769</v>
      </c>
      <c r="L44" s="30">
        <v>45736</v>
      </c>
      <c r="M44" s="30">
        <f>L44+3</f>
        <v>45739</v>
      </c>
      <c r="N44" s="30">
        <f>K44+10</f>
        <v>45779</v>
      </c>
      <c r="O44" s="29">
        <f>N44+10</f>
        <v>45789</v>
      </c>
      <c r="P44" s="6" t="s">
        <v>20</v>
      </c>
      <c r="Q44" s="26" t="s">
        <v>83</v>
      </c>
      <c r="R44" s="26" t="s">
        <v>83</v>
      </c>
      <c r="S44" s="26" t="s">
        <v>83</v>
      </c>
      <c r="T44" s="26" t="s">
        <v>83</v>
      </c>
      <c r="U44" s="30">
        <f>N44</f>
        <v>45779</v>
      </c>
      <c r="V44" s="29">
        <f>O44</f>
        <v>45789</v>
      </c>
      <c r="W44" s="2">
        <f>V44+5</f>
        <v>45794</v>
      </c>
      <c r="X44" s="2" t="s">
        <v>69</v>
      </c>
      <c r="Y44" s="2">
        <f>W44+10</f>
        <v>45804</v>
      </c>
      <c r="Z44" s="6" t="s">
        <v>20</v>
      </c>
      <c r="AA44" s="2">
        <f>Y44+5</f>
        <v>45809</v>
      </c>
      <c r="AB44" s="12" t="s">
        <v>119</v>
      </c>
      <c r="AC44" s="2">
        <f>AA44+20</f>
        <v>45829</v>
      </c>
      <c r="AD44" s="2">
        <v>46082</v>
      </c>
    </row>
    <row r="45" spans="1:30" ht="33" x14ac:dyDescent="0.3">
      <c r="A45" s="392"/>
      <c r="B45" s="391"/>
      <c r="C45" s="392"/>
      <c r="D45" s="203"/>
      <c r="E45" s="203"/>
      <c r="F45" s="203"/>
      <c r="G45" s="382"/>
      <c r="H45" s="203"/>
      <c r="I45" s="77" t="s">
        <v>21</v>
      </c>
      <c r="J45" s="30">
        <v>45838</v>
      </c>
      <c r="K45" s="30">
        <f>J45+20</f>
        <v>45858</v>
      </c>
      <c r="L45" s="30">
        <v>45678</v>
      </c>
      <c r="M45" s="30">
        <v>45723</v>
      </c>
      <c r="N45" s="30">
        <f>K45+10</f>
        <v>45868</v>
      </c>
      <c r="O45" s="29">
        <f>N45+10</f>
        <v>45878</v>
      </c>
      <c r="P45" s="6" t="s">
        <v>20</v>
      </c>
      <c r="Q45" s="26" t="s">
        <v>83</v>
      </c>
      <c r="R45" s="26" t="s">
        <v>83</v>
      </c>
      <c r="S45" s="26" t="s">
        <v>83</v>
      </c>
      <c r="T45" s="26" t="s">
        <v>83</v>
      </c>
      <c r="U45" s="30">
        <f>N45</f>
        <v>45868</v>
      </c>
      <c r="V45" s="29">
        <f>O45</f>
        <v>45878</v>
      </c>
      <c r="W45" s="2">
        <f>V45+5</f>
        <v>45883</v>
      </c>
      <c r="X45" s="2" t="s">
        <v>69</v>
      </c>
      <c r="Y45" s="2">
        <f>W45+10</f>
        <v>45893</v>
      </c>
      <c r="Z45" s="6" t="s">
        <v>20</v>
      </c>
      <c r="AA45" s="2">
        <f>Y45+5</f>
        <v>45898</v>
      </c>
      <c r="AB45" s="12" t="s">
        <v>119</v>
      </c>
      <c r="AC45" s="2">
        <f>AA45+20</f>
        <v>45918</v>
      </c>
      <c r="AD45" s="2">
        <v>46172</v>
      </c>
    </row>
    <row r="46" spans="1:30" ht="40.5" customHeight="1" x14ac:dyDescent="0.3">
      <c r="A46" s="392"/>
      <c r="B46" s="393"/>
      <c r="C46" s="394"/>
      <c r="D46" s="204"/>
      <c r="E46" s="204"/>
      <c r="F46" s="204"/>
      <c r="G46" s="383"/>
      <c r="H46" s="204"/>
      <c r="I46" s="77" t="s">
        <v>63</v>
      </c>
      <c r="J46" s="29">
        <v>45897</v>
      </c>
      <c r="K46" s="29">
        <v>45912</v>
      </c>
      <c r="L46" s="30" t="s">
        <v>246</v>
      </c>
      <c r="M46" s="30">
        <v>45723</v>
      </c>
      <c r="N46" s="2">
        <v>45939</v>
      </c>
      <c r="O46" s="182"/>
      <c r="P46" s="77" t="s">
        <v>63</v>
      </c>
      <c r="Q46" s="26" t="s">
        <v>83</v>
      </c>
      <c r="R46" s="26" t="s">
        <v>83</v>
      </c>
      <c r="S46" s="26" t="s">
        <v>83</v>
      </c>
      <c r="T46" s="26" t="s">
        <v>83</v>
      </c>
      <c r="U46" s="2">
        <v>45939</v>
      </c>
      <c r="V46" s="2"/>
      <c r="W46" s="2">
        <v>46007</v>
      </c>
      <c r="X46" s="2" t="s">
        <v>69</v>
      </c>
      <c r="Y46" s="2">
        <v>46238</v>
      </c>
      <c r="Z46" s="77"/>
      <c r="AA46" s="2"/>
      <c r="AB46" s="78"/>
      <c r="AC46" s="2"/>
      <c r="AD46" s="2"/>
    </row>
    <row r="47" spans="1:30" ht="33" x14ac:dyDescent="0.3">
      <c r="A47" s="392"/>
      <c r="B47" s="389" t="s">
        <v>257</v>
      </c>
      <c r="C47" s="390"/>
      <c r="D47" s="202" t="s">
        <v>225</v>
      </c>
      <c r="E47" s="202" t="s">
        <v>64</v>
      </c>
      <c r="F47" s="202" t="s">
        <v>50</v>
      </c>
      <c r="G47" s="209">
        <v>35</v>
      </c>
      <c r="H47" s="202" t="s">
        <v>134</v>
      </c>
      <c r="I47" s="77" t="s">
        <v>20</v>
      </c>
      <c r="J47" s="29">
        <f>M47+10</f>
        <v>46293</v>
      </c>
      <c r="K47" s="29">
        <f>J47+20</f>
        <v>46313</v>
      </c>
      <c r="L47" s="29">
        <v>46280</v>
      </c>
      <c r="M47" s="30">
        <f>L47+3</f>
        <v>46283</v>
      </c>
      <c r="N47" s="2">
        <f>K47+10</f>
        <v>46323</v>
      </c>
      <c r="O47" s="2">
        <f>N47+10</f>
        <v>46333</v>
      </c>
      <c r="P47" s="77" t="s">
        <v>20</v>
      </c>
      <c r="Q47" s="26" t="s">
        <v>83</v>
      </c>
      <c r="R47" s="26" t="s">
        <v>83</v>
      </c>
      <c r="S47" s="26" t="s">
        <v>83</v>
      </c>
      <c r="T47" s="26" t="s">
        <v>83</v>
      </c>
      <c r="U47" s="2">
        <f>N47</f>
        <v>46323</v>
      </c>
      <c r="V47" s="2">
        <f>O47</f>
        <v>46333</v>
      </c>
      <c r="W47" s="2">
        <f>V47+5</f>
        <v>46338</v>
      </c>
      <c r="X47" s="2" t="s">
        <v>69</v>
      </c>
      <c r="Y47" s="2">
        <f>W47+10</f>
        <v>46348</v>
      </c>
      <c r="Z47" s="77" t="s">
        <v>20</v>
      </c>
      <c r="AA47" s="2">
        <f>Y47+5</f>
        <v>46353</v>
      </c>
      <c r="AB47" s="78" t="s">
        <v>119</v>
      </c>
      <c r="AC47" s="2">
        <f>AA47+20</f>
        <v>46373</v>
      </c>
      <c r="AD47" s="2">
        <v>46721</v>
      </c>
    </row>
    <row r="48" spans="1:30" ht="44.25" customHeight="1" x14ac:dyDescent="0.3">
      <c r="A48" s="392"/>
      <c r="B48" s="391"/>
      <c r="C48" s="392"/>
      <c r="D48" s="203"/>
      <c r="E48" s="203"/>
      <c r="F48" s="203"/>
      <c r="G48" s="210"/>
      <c r="H48" s="203"/>
      <c r="I48" s="77" t="s">
        <v>21</v>
      </c>
      <c r="J48" s="29"/>
      <c r="K48" s="29"/>
      <c r="L48" s="30"/>
      <c r="M48" s="30"/>
      <c r="N48" s="2"/>
      <c r="O48" s="26"/>
      <c r="P48" s="77"/>
      <c r="Q48" s="26"/>
      <c r="R48" s="26"/>
      <c r="S48" s="26"/>
      <c r="T48" s="26"/>
      <c r="U48" s="2"/>
      <c r="V48" s="2"/>
      <c r="W48" s="2"/>
      <c r="X48" s="2"/>
      <c r="Y48" s="2"/>
      <c r="Z48" s="77"/>
      <c r="AA48" s="2"/>
      <c r="AB48" s="78"/>
      <c r="AC48" s="2"/>
      <c r="AD48" s="2"/>
    </row>
    <row r="49" spans="1:30" ht="56.25" customHeight="1" x14ac:dyDescent="0.3">
      <c r="A49" s="392"/>
      <c r="B49" s="393"/>
      <c r="C49" s="394"/>
      <c r="D49" s="204"/>
      <c r="E49" s="204"/>
      <c r="F49" s="204"/>
      <c r="G49" s="211"/>
      <c r="H49" s="204"/>
      <c r="I49" s="77" t="s">
        <v>63</v>
      </c>
      <c r="J49" s="29"/>
      <c r="K49" s="29"/>
      <c r="L49" s="30"/>
      <c r="M49" s="30"/>
      <c r="N49" s="2"/>
      <c r="O49" s="26"/>
      <c r="P49" s="77"/>
      <c r="Q49" s="26"/>
      <c r="R49" s="26"/>
      <c r="S49" s="26"/>
      <c r="T49" s="26"/>
      <c r="U49" s="2"/>
      <c r="V49" s="2"/>
      <c r="W49" s="2"/>
      <c r="X49" s="2"/>
      <c r="Y49" s="2"/>
      <c r="Z49" s="77"/>
      <c r="AA49" s="2"/>
      <c r="AB49" s="78"/>
      <c r="AC49" s="2"/>
      <c r="AD49" s="2"/>
    </row>
    <row r="50" spans="1:30" ht="82.5" customHeight="1" x14ac:dyDescent="0.3">
      <c r="A50" s="392"/>
      <c r="B50" s="413" t="s">
        <v>279</v>
      </c>
      <c r="C50" s="414"/>
      <c r="D50" s="415" t="s">
        <v>280</v>
      </c>
      <c r="E50" s="416"/>
      <c r="F50" s="417"/>
      <c r="G50" s="181">
        <v>1000</v>
      </c>
      <c r="H50" s="184"/>
      <c r="I50" s="77"/>
      <c r="J50" s="185" t="s">
        <v>199</v>
      </c>
      <c r="K50" s="185" t="s">
        <v>199</v>
      </c>
      <c r="L50" s="30"/>
      <c r="M50" s="30"/>
      <c r="N50" s="2"/>
      <c r="O50" s="26"/>
      <c r="P50" s="77"/>
      <c r="Q50" s="26"/>
      <c r="R50" s="26"/>
      <c r="S50" s="26"/>
      <c r="T50" s="26"/>
      <c r="U50" s="2"/>
      <c r="V50" s="2"/>
      <c r="W50" s="2"/>
      <c r="X50" s="2"/>
      <c r="Y50" s="2"/>
      <c r="Z50" s="77"/>
      <c r="AA50" s="2"/>
      <c r="AB50" s="78"/>
      <c r="AC50" s="2"/>
      <c r="AD50" s="2"/>
    </row>
    <row r="51" spans="1:30" ht="16.5" hidden="1" customHeight="1" x14ac:dyDescent="0.3">
      <c r="A51" s="392"/>
      <c r="B51" s="209"/>
      <c r="C51" s="209"/>
      <c r="D51" s="140"/>
      <c r="E51" s="209"/>
      <c r="F51" s="209"/>
      <c r="G51" s="418"/>
      <c r="H51" s="388"/>
      <c r="I51" s="388"/>
      <c r="J51" s="388"/>
      <c r="K51" s="388"/>
      <c r="L51" s="388"/>
      <c r="M51" s="388"/>
      <c r="N51" s="388"/>
      <c r="O51" s="388"/>
      <c r="P51" s="388"/>
      <c r="Q51" s="388"/>
      <c r="R51" s="388"/>
      <c r="S51" s="388"/>
      <c r="T51" s="388"/>
      <c r="U51" s="388"/>
      <c r="V51" s="388"/>
      <c r="W51" s="388"/>
      <c r="X51" s="388"/>
      <c r="Y51" s="388"/>
      <c r="Z51" s="388"/>
      <c r="AA51" s="388"/>
      <c r="AB51" s="388"/>
      <c r="AC51" s="388"/>
      <c r="AD51" s="388"/>
    </row>
    <row r="52" spans="1:30" ht="16.5" hidden="1" customHeight="1" x14ac:dyDescent="0.3">
      <c r="A52" s="392"/>
      <c r="B52" s="211"/>
      <c r="C52" s="211"/>
      <c r="D52" s="141"/>
      <c r="E52" s="211"/>
      <c r="F52" s="211"/>
      <c r="G52" s="41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row>
    <row r="53" spans="1:30" ht="33" x14ac:dyDescent="0.3">
      <c r="A53" s="392"/>
      <c r="B53" s="388" t="s">
        <v>283</v>
      </c>
      <c r="C53" s="388"/>
      <c r="D53" s="419" t="s">
        <v>281</v>
      </c>
      <c r="E53" s="202" t="s">
        <v>156</v>
      </c>
      <c r="F53" s="26" t="s">
        <v>50</v>
      </c>
      <c r="G53" s="9">
        <v>700</v>
      </c>
      <c r="H53" s="187" t="s">
        <v>134</v>
      </c>
      <c r="I53" s="77" t="s">
        <v>20</v>
      </c>
      <c r="J53" s="29">
        <f>M53+10</f>
        <v>46340</v>
      </c>
      <c r="K53" s="2">
        <f>J53+30</f>
        <v>46370</v>
      </c>
      <c r="L53" s="30">
        <v>46320</v>
      </c>
      <c r="M53" s="30">
        <f>L53+10</f>
        <v>46330</v>
      </c>
      <c r="N53" s="26" t="s">
        <v>83</v>
      </c>
      <c r="O53" s="26" t="s">
        <v>83</v>
      </c>
      <c r="P53" s="77" t="s">
        <v>20</v>
      </c>
      <c r="Q53" s="30">
        <f>+L53</f>
        <v>46320</v>
      </c>
      <c r="R53" s="30">
        <f>+M53</f>
        <v>46330</v>
      </c>
      <c r="S53" s="79">
        <f>+J53</f>
        <v>46340</v>
      </c>
      <c r="T53" s="79">
        <f>+K53</f>
        <v>46370</v>
      </c>
      <c r="U53" s="2">
        <f>+T53+60</f>
        <v>46430</v>
      </c>
      <c r="V53" s="2">
        <f>+U53+7</f>
        <v>46437</v>
      </c>
      <c r="W53" s="2">
        <f>+V53+7</f>
        <v>46444</v>
      </c>
      <c r="X53" s="2"/>
      <c r="Y53" s="2">
        <f>+W53+7</f>
        <v>46451</v>
      </c>
      <c r="Z53" s="77"/>
      <c r="AA53" s="2">
        <f>+Y53+10</f>
        <v>46461</v>
      </c>
      <c r="AB53" s="78" t="s">
        <v>119</v>
      </c>
      <c r="AC53" s="78">
        <f>+AA53+20</f>
        <v>46481</v>
      </c>
      <c r="AD53" s="2">
        <v>46539</v>
      </c>
    </row>
    <row r="54" spans="1:30" x14ac:dyDescent="0.3">
      <c r="A54" s="392"/>
      <c r="B54" s="388"/>
      <c r="C54" s="388"/>
      <c r="D54" s="419"/>
      <c r="E54" s="203"/>
      <c r="F54" s="26"/>
      <c r="G54" s="9"/>
      <c r="H54" s="26"/>
      <c r="I54" s="77" t="s">
        <v>21</v>
      </c>
      <c r="J54" s="188"/>
      <c r="K54" s="188"/>
      <c r="L54" s="188"/>
      <c r="M54" s="188"/>
      <c r="N54" s="26" t="s">
        <v>83</v>
      </c>
      <c r="O54" s="26" t="s">
        <v>83</v>
      </c>
      <c r="P54" s="77" t="s">
        <v>21</v>
      </c>
      <c r="Q54" s="188"/>
      <c r="R54" s="188"/>
      <c r="S54" s="188"/>
      <c r="T54" s="188"/>
      <c r="U54" s="188"/>
      <c r="V54" s="188"/>
      <c r="W54" s="188"/>
      <c r="X54" s="188"/>
      <c r="Y54" s="188"/>
      <c r="Z54" s="189"/>
      <c r="AA54" s="188"/>
      <c r="AB54" s="188"/>
      <c r="AC54" s="188"/>
      <c r="AD54" s="188"/>
    </row>
    <row r="55" spans="1:30" x14ac:dyDescent="0.3">
      <c r="A55" s="392"/>
      <c r="B55" s="388"/>
      <c r="C55" s="388"/>
      <c r="D55" s="419"/>
      <c r="E55" s="204"/>
      <c r="F55" s="26"/>
      <c r="G55" s="9"/>
      <c r="H55" s="26"/>
      <c r="I55" s="77" t="s">
        <v>63</v>
      </c>
      <c r="J55" s="29"/>
      <c r="K55" s="2"/>
      <c r="L55" s="30"/>
      <c r="M55" s="30"/>
      <c r="N55" s="26"/>
      <c r="O55" s="26"/>
      <c r="P55" s="77" t="s">
        <v>63</v>
      </c>
      <c r="Q55" s="26"/>
      <c r="R55" s="26"/>
      <c r="S55" s="26"/>
      <c r="T55" s="26"/>
      <c r="U55" s="2"/>
      <c r="V55" s="2"/>
      <c r="W55" s="2"/>
      <c r="X55" s="2"/>
      <c r="Y55" s="2"/>
      <c r="Z55" s="77"/>
      <c r="AA55" s="2"/>
      <c r="AB55" s="78"/>
      <c r="AC55" s="2"/>
      <c r="AD55" s="2"/>
    </row>
    <row r="56" spans="1:30" ht="33" customHeight="1" x14ac:dyDescent="0.3">
      <c r="A56" s="392"/>
      <c r="B56" s="388" t="s">
        <v>287</v>
      </c>
      <c r="C56" s="388"/>
      <c r="D56" s="419" t="s">
        <v>282</v>
      </c>
      <c r="E56" s="202" t="s">
        <v>156</v>
      </c>
      <c r="F56" s="187" t="s">
        <v>50</v>
      </c>
      <c r="G56" s="140">
        <v>450</v>
      </c>
      <c r="H56" s="187" t="s">
        <v>134</v>
      </c>
      <c r="I56" s="80" t="s">
        <v>20</v>
      </c>
      <c r="J56" s="29">
        <f>M56+10</f>
        <v>46559</v>
      </c>
      <c r="K56" s="29">
        <f>J56+30</f>
        <v>46589</v>
      </c>
      <c r="L56" s="30">
        <v>46539</v>
      </c>
      <c r="M56" s="30">
        <f>L56+10</f>
        <v>46549</v>
      </c>
      <c r="N56" s="26" t="s">
        <v>83</v>
      </c>
      <c r="O56" s="26" t="s">
        <v>83</v>
      </c>
      <c r="P56" s="77" t="s">
        <v>20</v>
      </c>
      <c r="Q56" s="30">
        <f>L56</f>
        <v>46539</v>
      </c>
      <c r="R56" s="30">
        <f>M56</f>
        <v>46549</v>
      </c>
      <c r="S56" s="79">
        <f>J56</f>
        <v>46559</v>
      </c>
      <c r="T56" s="79">
        <f>K56</f>
        <v>46589</v>
      </c>
      <c r="U56" s="2">
        <f>+T56+60</f>
        <v>46649</v>
      </c>
      <c r="V56" s="2">
        <f>+U56+7</f>
        <v>46656</v>
      </c>
      <c r="W56" s="2">
        <f>+V56+7</f>
        <v>46663</v>
      </c>
      <c r="X56" s="2"/>
      <c r="Y56" s="2">
        <f>+W56+7</f>
        <v>46670</v>
      </c>
      <c r="Z56" s="77"/>
      <c r="AA56" s="2">
        <f>+Y56+10</f>
        <v>46680</v>
      </c>
      <c r="AB56" s="78" t="s">
        <v>119</v>
      </c>
      <c r="AC56" s="78">
        <f>+AA56+20</f>
        <v>46700</v>
      </c>
      <c r="AD56" s="2">
        <v>46752</v>
      </c>
    </row>
    <row r="57" spans="1:30" x14ac:dyDescent="0.3">
      <c r="A57" s="392"/>
      <c r="B57" s="388"/>
      <c r="C57" s="388"/>
      <c r="D57" s="419"/>
      <c r="E57" s="203"/>
      <c r="F57" s="184"/>
      <c r="G57" s="190"/>
      <c r="H57" s="184"/>
      <c r="I57" s="77" t="s">
        <v>21</v>
      </c>
      <c r="J57" s="29"/>
      <c r="K57" s="2"/>
      <c r="L57" s="30"/>
      <c r="M57" s="30"/>
      <c r="N57" s="26" t="s">
        <v>83</v>
      </c>
      <c r="O57" s="26" t="s">
        <v>83</v>
      </c>
      <c r="P57" s="77" t="s">
        <v>21</v>
      </c>
      <c r="Q57" s="26"/>
      <c r="R57" s="26"/>
      <c r="S57" s="26"/>
      <c r="T57" s="26"/>
      <c r="U57" s="2"/>
      <c r="V57" s="2"/>
      <c r="W57" s="2"/>
      <c r="X57" s="2"/>
      <c r="Y57" s="2"/>
      <c r="Z57" s="77"/>
      <c r="AA57" s="2"/>
      <c r="AB57" s="78"/>
      <c r="AC57" s="2"/>
      <c r="AD57" s="2"/>
    </row>
    <row r="58" spans="1:30" x14ac:dyDescent="0.3">
      <c r="A58" s="392"/>
      <c r="B58" s="388"/>
      <c r="C58" s="388"/>
      <c r="D58" s="419"/>
      <c r="E58" s="204"/>
      <c r="F58" s="184"/>
      <c r="G58" s="190"/>
      <c r="H58" s="184"/>
      <c r="I58" s="81" t="s">
        <v>63</v>
      </c>
      <c r="J58" s="29"/>
      <c r="K58" s="2"/>
      <c r="L58" s="30"/>
      <c r="M58" s="30"/>
      <c r="N58" s="26"/>
      <c r="O58" s="26"/>
      <c r="P58" s="77"/>
      <c r="Q58" s="26"/>
      <c r="R58" s="26"/>
      <c r="S58" s="26"/>
      <c r="T58" s="26"/>
      <c r="U58" s="2"/>
      <c r="V58" s="2"/>
      <c r="W58" s="2"/>
      <c r="X58" s="2"/>
      <c r="Y58" s="2"/>
      <c r="Z58" s="77"/>
      <c r="AA58" s="2"/>
      <c r="AB58" s="78"/>
      <c r="AC58" s="2"/>
      <c r="AD58" s="2"/>
    </row>
    <row r="60" spans="1:30" ht="25.5" x14ac:dyDescent="0.35">
      <c r="A60" s="179"/>
      <c r="V60" s="74"/>
    </row>
  </sheetData>
  <mergeCells count="105">
    <mergeCell ref="B53:C55"/>
    <mergeCell ref="E53:E55"/>
    <mergeCell ref="B56:C58"/>
    <mergeCell ref="E56:E58"/>
    <mergeCell ref="D53:D55"/>
    <mergeCell ref="D56:D58"/>
    <mergeCell ref="E51:E52"/>
    <mergeCell ref="G30:G34"/>
    <mergeCell ref="D44:D46"/>
    <mergeCell ref="B35:C37"/>
    <mergeCell ref="E44:E46"/>
    <mergeCell ref="F30:F34"/>
    <mergeCell ref="F41:F43"/>
    <mergeCell ref="B51:B52"/>
    <mergeCell ref="C51:C52"/>
    <mergeCell ref="B50:C50"/>
    <mergeCell ref="D50:F50"/>
    <mergeCell ref="G51:G52"/>
    <mergeCell ref="E47:E49"/>
    <mergeCell ref="C24:C29"/>
    <mergeCell ref="B24:B29"/>
    <mergeCell ref="F24:F29"/>
    <mergeCell ref="B18:C20"/>
    <mergeCell ref="B21:C23"/>
    <mergeCell ref="F18:F20"/>
    <mergeCell ref="F21:F23"/>
    <mergeCell ref="E24:E29"/>
    <mergeCell ref="D24:D29"/>
    <mergeCell ref="D18:D20"/>
    <mergeCell ref="D21:D23"/>
    <mergeCell ref="D30:D34"/>
    <mergeCell ref="B47:C49"/>
    <mergeCell ref="F47:F49"/>
    <mergeCell ref="Q8:R8"/>
    <mergeCell ref="A9:E9"/>
    <mergeCell ref="F9:K9"/>
    <mergeCell ref="B17:C17"/>
    <mergeCell ref="H51:AD52"/>
    <mergeCell ref="E30:E34"/>
    <mergeCell ref="B30:C34"/>
    <mergeCell ref="F38:F40"/>
    <mergeCell ref="G35:G37"/>
    <mergeCell ref="F35:F37"/>
    <mergeCell ref="D35:D37"/>
    <mergeCell ref="E35:E37"/>
    <mergeCell ref="B41:C43"/>
    <mergeCell ref="D41:D43"/>
    <mergeCell ref="E41:E43"/>
    <mergeCell ref="B44:C46"/>
    <mergeCell ref="F51:F52"/>
    <mergeCell ref="F44:F46"/>
    <mergeCell ref="J34:K34"/>
    <mergeCell ref="H41:H43"/>
    <mergeCell ref="D38:D40"/>
    <mergeCell ref="E38:E40"/>
    <mergeCell ref="B38:C40"/>
    <mergeCell ref="D47:D49"/>
    <mergeCell ref="H21:H23"/>
    <mergeCell ref="G24:G29"/>
    <mergeCell ref="H24:H29"/>
    <mergeCell ref="AA16:AD16"/>
    <mergeCell ref="E18:E20"/>
    <mergeCell ref="E21:E23"/>
    <mergeCell ref="U16:Y16"/>
    <mergeCell ref="L16:M16"/>
    <mergeCell ref="N16:O16"/>
    <mergeCell ref="Q16:T16"/>
    <mergeCell ref="A16:H16"/>
    <mergeCell ref="A18:A58"/>
    <mergeCell ref="H47:H49"/>
    <mergeCell ref="H44:H46"/>
    <mergeCell ref="G18:G20"/>
    <mergeCell ref="H18:H20"/>
    <mergeCell ref="G21:G23"/>
    <mergeCell ref="H30:H34"/>
    <mergeCell ref="H35:H37"/>
    <mergeCell ref="H38:H40"/>
    <mergeCell ref="G47:G49"/>
    <mergeCell ref="G44:G46"/>
    <mergeCell ref="G41:G43"/>
    <mergeCell ref="G38:G40"/>
    <mergeCell ref="A1:AD1"/>
    <mergeCell ref="A2:AD2"/>
    <mergeCell ref="A3:AD3"/>
    <mergeCell ref="A4:AD4"/>
    <mergeCell ref="A7:E7"/>
    <mergeCell ref="F7:K7"/>
    <mergeCell ref="J16:K16"/>
    <mergeCell ref="AB14:AC14"/>
    <mergeCell ref="A12:E12"/>
    <mergeCell ref="A13:E13"/>
    <mergeCell ref="A14:E14"/>
    <mergeCell ref="F12:K12"/>
    <mergeCell ref="F13:K13"/>
    <mergeCell ref="F14:K14"/>
    <mergeCell ref="Q14:R14"/>
    <mergeCell ref="AB8:AC8"/>
    <mergeCell ref="A11:E11"/>
    <mergeCell ref="F11:K11"/>
    <mergeCell ref="A10:E10"/>
    <mergeCell ref="F10:K10"/>
    <mergeCell ref="Q9:R9"/>
    <mergeCell ref="AB9:AC9"/>
    <mergeCell ref="A8:E8"/>
    <mergeCell ref="F8:K8"/>
  </mergeCells>
  <phoneticPr fontId="33" type="noConversion"/>
  <printOptions horizontalCentered="1"/>
  <pageMargins left="0.11811023622047245" right="0.11811023622047245" top="0.15748031496062992" bottom="0.35433070866141736" header="0.31496062992125984" footer="0.31496062992125984"/>
  <pageSetup paperSize="8" scale="3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A1:T31"/>
  <sheetViews>
    <sheetView view="pageBreakPreview" topLeftCell="A18" zoomScale="60" workbookViewId="0">
      <selection activeCell="C33" sqref="C33"/>
    </sheetView>
  </sheetViews>
  <sheetFormatPr baseColWidth="10" defaultColWidth="9.140625" defaultRowHeight="16.5" x14ac:dyDescent="0.3"/>
  <cols>
    <col min="1" max="1" width="13.42578125" style="22" customWidth="1"/>
    <col min="2" max="2" width="26.5703125" style="22" customWidth="1"/>
    <col min="3" max="3" width="36.7109375" style="22" customWidth="1"/>
    <col min="4" max="4" width="18.140625" style="22" customWidth="1"/>
    <col min="5" max="5" width="15.28515625" style="22" customWidth="1"/>
    <col min="6" max="6" width="22.85546875" style="22" customWidth="1"/>
    <col min="7" max="7" width="15.42578125" style="22" customWidth="1"/>
    <col min="8" max="8" width="17.5703125" style="22" bestFit="1" customWidth="1"/>
    <col min="9" max="9" width="14.28515625" style="22" customWidth="1"/>
    <col min="10" max="10" width="15.85546875" style="22" bestFit="1" customWidth="1"/>
    <col min="11" max="11" width="17" style="22" customWidth="1"/>
    <col min="12" max="12" width="19.42578125" style="22" bestFit="1" customWidth="1"/>
    <col min="13" max="13" width="13.7109375" style="22" customWidth="1"/>
    <col min="14" max="16384" width="9.140625" style="22"/>
  </cols>
  <sheetData>
    <row r="1" spans="1:13" ht="33.75" customHeight="1" x14ac:dyDescent="0.3">
      <c r="B1" s="328" t="s">
        <v>89</v>
      </c>
      <c r="C1" s="328"/>
      <c r="D1" s="328"/>
      <c r="E1" s="328"/>
      <c r="F1" s="328"/>
      <c r="G1" s="328"/>
      <c r="H1" s="328"/>
      <c r="I1" s="328"/>
    </row>
    <row r="2" spans="1:13" ht="25.5" customHeight="1" x14ac:dyDescent="0.3">
      <c r="B2" s="328" t="s">
        <v>84</v>
      </c>
      <c r="C2" s="328"/>
      <c r="D2" s="328"/>
      <c r="E2" s="328"/>
      <c r="F2" s="328"/>
      <c r="G2" s="328"/>
      <c r="H2" s="328"/>
      <c r="I2" s="328"/>
    </row>
    <row r="3" spans="1:13" ht="25.5" customHeight="1" x14ac:dyDescent="0.3">
      <c r="B3" s="328" t="s">
        <v>122</v>
      </c>
      <c r="C3" s="328"/>
      <c r="D3" s="328"/>
      <c r="E3" s="328"/>
      <c r="F3" s="328"/>
      <c r="G3" s="328"/>
      <c r="H3" s="328"/>
      <c r="I3" s="328"/>
    </row>
    <row r="4" spans="1:13" ht="42.75" customHeight="1" x14ac:dyDescent="0.3">
      <c r="B4" s="328" t="s">
        <v>274</v>
      </c>
      <c r="C4" s="328"/>
      <c r="D4" s="328"/>
      <c r="E4" s="328"/>
      <c r="F4" s="328"/>
      <c r="G4" s="328"/>
      <c r="H4" s="328"/>
      <c r="I4" s="328"/>
    </row>
    <row r="5" spans="1:13" ht="16.5" customHeight="1" x14ac:dyDescent="0.3"/>
    <row r="6" spans="1:13" ht="20.100000000000001" customHeight="1" x14ac:dyDescent="0.3">
      <c r="A6" s="426" t="s">
        <v>0</v>
      </c>
      <c r="B6" s="426"/>
      <c r="C6" s="361" t="s">
        <v>54</v>
      </c>
      <c r="D6" s="361"/>
      <c r="E6" s="361"/>
      <c r="F6" s="361"/>
      <c r="G6" s="32"/>
      <c r="H6" s="1"/>
      <c r="I6" s="1"/>
      <c r="K6" s="420"/>
      <c r="L6" s="420"/>
      <c r="M6" s="420"/>
    </row>
    <row r="7" spans="1:13" ht="20.100000000000001" customHeight="1" x14ac:dyDescent="0.3">
      <c r="A7" s="372" t="s">
        <v>1</v>
      </c>
      <c r="B7" s="337"/>
      <c r="C7" s="361" t="s">
        <v>55</v>
      </c>
      <c r="D7" s="361"/>
      <c r="E7" s="361"/>
      <c r="F7" s="361"/>
      <c r="G7" s="32"/>
      <c r="H7" s="1"/>
      <c r="I7" s="1"/>
      <c r="K7" s="420"/>
      <c r="L7" s="420"/>
      <c r="M7" s="420"/>
    </row>
    <row r="8" spans="1:13" ht="20.100000000000001" customHeight="1" x14ac:dyDescent="0.3">
      <c r="A8" s="426" t="s">
        <v>56</v>
      </c>
      <c r="B8" s="426"/>
      <c r="C8" s="361" t="s">
        <v>57</v>
      </c>
      <c r="D8" s="361"/>
      <c r="E8" s="361"/>
      <c r="F8" s="361"/>
      <c r="G8" s="32"/>
      <c r="H8" s="1"/>
      <c r="I8" s="1"/>
      <c r="K8" s="420"/>
      <c r="L8" s="420"/>
      <c r="M8" s="420"/>
    </row>
    <row r="9" spans="1:13" ht="20.100000000000001" customHeight="1" x14ac:dyDescent="0.3">
      <c r="A9" s="421" t="s">
        <v>112</v>
      </c>
      <c r="B9" s="422"/>
      <c r="C9" s="335">
        <v>44868</v>
      </c>
      <c r="D9" s="336"/>
      <c r="E9" s="336"/>
      <c r="F9" s="337"/>
      <c r="G9" s="32"/>
      <c r="H9" s="1"/>
      <c r="I9" s="1"/>
    </row>
    <row r="10" spans="1:13" ht="20.100000000000001" customHeight="1" x14ac:dyDescent="0.3">
      <c r="A10" s="421" t="s">
        <v>2</v>
      </c>
      <c r="B10" s="422"/>
      <c r="C10" s="325">
        <v>2000300000151</v>
      </c>
      <c r="D10" s="326"/>
      <c r="E10" s="326"/>
      <c r="F10" s="327"/>
      <c r="G10" s="32"/>
      <c r="H10" s="1"/>
      <c r="I10" s="1"/>
    </row>
    <row r="11" spans="1:13" ht="44.25" customHeight="1" x14ac:dyDescent="0.3">
      <c r="A11" s="372" t="s">
        <v>124</v>
      </c>
      <c r="B11" s="337"/>
      <c r="C11" s="423" t="s">
        <v>241</v>
      </c>
      <c r="D11" s="424"/>
      <c r="E11" s="424"/>
      <c r="F11" s="425"/>
      <c r="G11" s="32"/>
      <c r="H11" s="1"/>
      <c r="I11" s="1"/>
    </row>
    <row r="12" spans="1:13" ht="39.75" customHeight="1" x14ac:dyDescent="0.3">
      <c r="A12" s="372" t="s">
        <v>126</v>
      </c>
      <c r="B12" s="337"/>
      <c r="C12" s="375">
        <v>44901</v>
      </c>
      <c r="D12" s="355"/>
      <c r="E12" s="355"/>
      <c r="F12" s="356"/>
      <c r="G12" s="32"/>
      <c r="H12" s="1"/>
      <c r="I12" s="1"/>
    </row>
    <row r="13" spans="1:13" ht="20.100000000000001" customHeight="1" x14ac:dyDescent="0.3">
      <c r="A13" s="421" t="s">
        <v>125</v>
      </c>
      <c r="B13" s="422"/>
      <c r="C13" s="439" t="s">
        <v>248</v>
      </c>
      <c r="D13" s="439"/>
      <c r="E13" s="439"/>
      <c r="F13" s="439"/>
      <c r="G13" s="186"/>
      <c r="H13" s="186"/>
      <c r="I13" s="1"/>
    </row>
    <row r="14" spans="1:13" x14ac:dyDescent="0.3">
      <c r="B14" s="17"/>
      <c r="C14" s="17"/>
      <c r="D14" s="17"/>
      <c r="E14" s="17"/>
      <c r="F14" s="46"/>
      <c r="G14" s="18"/>
      <c r="H14" s="18"/>
      <c r="I14" s="18"/>
    </row>
    <row r="15" spans="1:13" x14ac:dyDescent="0.3">
      <c r="A15" s="365" t="s">
        <v>95</v>
      </c>
      <c r="B15" s="365"/>
      <c r="C15" s="365"/>
      <c r="D15" s="365"/>
      <c r="E15" s="365"/>
      <c r="F15" s="365"/>
      <c r="G15" s="365"/>
      <c r="H15" s="365"/>
      <c r="I15" s="365"/>
      <c r="J15" s="365"/>
      <c r="K15" s="365"/>
      <c r="L15" s="365"/>
      <c r="M15" s="365"/>
    </row>
    <row r="16" spans="1:13" ht="115.5" customHeight="1" x14ac:dyDescent="0.3">
      <c r="A16" s="35" t="s">
        <v>6</v>
      </c>
      <c r="B16" s="35" t="s">
        <v>96</v>
      </c>
      <c r="C16" s="35" t="s">
        <v>8</v>
      </c>
      <c r="D16" s="35" t="s">
        <v>109</v>
      </c>
      <c r="E16" s="35" t="s">
        <v>123</v>
      </c>
      <c r="F16" s="35" t="s">
        <v>97</v>
      </c>
      <c r="G16" s="35" t="s">
        <v>110</v>
      </c>
      <c r="H16" s="35" t="s">
        <v>131</v>
      </c>
      <c r="I16" s="35" t="s">
        <v>132</v>
      </c>
      <c r="J16" s="35" t="s">
        <v>100</v>
      </c>
      <c r="K16" s="35" t="s">
        <v>105</v>
      </c>
      <c r="L16" s="35" t="s">
        <v>101</v>
      </c>
      <c r="M16" s="35" t="s">
        <v>102</v>
      </c>
    </row>
    <row r="17" spans="1:20" ht="72" hidden="1" x14ac:dyDescent="0.3">
      <c r="A17" s="203" t="s">
        <v>61</v>
      </c>
      <c r="B17" s="147" t="s">
        <v>206</v>
      </c>
      <c r="C17" s="162" t="s">
        <v>157</v>
      </c>
      <c r="D17" s="162" t="s">
        <v>127</v>
      </c>
      <c r="E17" s="163">
        <v>400</v>
      </c>
      <c r="F17" s="164" t="s">
        <v>156</v>
      </c>
      <c r="G17" s="162" t="s">
        <v>59</v>
      </c>
      <c r="H17" s="165"/>
      <c r="I17" s="166"/>
      <c r="J17" s="167"/>
      <c r="K17" s="68" t="s">
        <v>119</v>
      </c>
      <c r="L17" s="167"/>
      <c r="M17" s="65" t="s">
        <v>23</v>
      </c>
    </row>
    <row r="18" spans="1:20" ht="90" x14ac:dyDescent="0.3">
      <c r="A18" s="203"/>
      <c r="B18" s="162" t="s">
        <v>162</v>
      </c>
      <c r="C18" s="162" t="s">
        <v>222</v>
      </c>
      <c r="D18" s="162" t="s">
        <v>127</v>
      </c>
      <c r="E18" s="168">
        <v>21</v>
      </c>
      <c r="F18" s="162" t="s">
        <v>66</v>
      </c>
      <c r="G18" s="162" t="s">
        <v>59</v>
      </c>
      <c r="H18" s="161">
        <v>46280</v>
      </c>
      <c r="I18" s="161">
        <f>H18+20</f>
        <v>46300</v>
      </c>
      <c r="J18" s="161">
        <v>46340</v>
      </c>
      <c r="K18" s="161" t="s">
        <v>119</v>
      </c>
      <c r="L18" s="161">
        <v>46751</v>
      </c>
      <c r="M18" s="65" t="s">
        <v>23</v>
      </c>
    </row>
    <row r="19" spans="1:20" s="5" customFormat="1" ht="144" x14ac:dyDescent="0.3">
      <c r="A19" s="203"/>
      <c r="B19" s="146" t="s">
        <v>203</v>
      </c>
      <c r="C19" s="169" t="s">
        <v>208</v>
      </c>
      <c r="D19" s="146" t="s">
        <v>193</v>
      </c>
      <c r="E19" s="168">
        <v>70</v>
      </c>
      <c r="F19" s="64" t="s">
        <v>193</v>
      </c>
      <c r="G19" s="162" t="s">
        <v>59</v>
      </c>
      <c r="H19" s="161" t="s">
        <v>200</v>
      </c>
      <c r="I19" s="170"/>
      <c r="J19" s="170"/>
      <c r="K19" s="171" t="s">
        <v>119</v>
      </c>
      <c r="L19" s="172"/>
      <c r="M19" s="65" t="s">
        <v>23</v>
      </c>
      <c r="P19" s="99"/>
    </row>
    <row r="20" spans="1:20" s="5" customFormat="1" ht="72" x14ac:dyDescent="0.3">
      <c r="A20" s="203"/>
      <c r="B20" s="162" t="s">
        <v>191</v>
      </c>
      <c r="C20" s="173" t="s">
        <v>205</v>
      </c>
      <c r="D20" s="65" t="s">
        <v>127</v>
      </c>
      <c r="E20" s="150">
        <v>44</v>
      </c>
      <c r="F20" s="162" t="s">
        <v>66</v>
      </c>
      <c r="G20" s="162" t="s">
        <v>59</v>
      </c>
      <c r="H20" s="161">
        <v>46367</v>
      </c>
      <c r="I20" s="161">
        <v>46397</v>
      </c>
      <c r="J20" s="161">
        <v>46447</v>
      </c>
      <c r="K20" s="68" t="s">
        <v>119</v>
      </c>
      <c r="L20" s="132">
        <v>46484</v>
      </c>
      <c r="M20" s="65" t="s">
        <v>23</v>
      </c>
      <c r="P20" s="99"/>
    </row>
    <row r="21" spans="1:20" s="5" customFormat="1" ht="72" hidden="1" x14ac:dyDescent="0.3">
      <c r="A21" s="157"/>
      <c r="B21" s="162" t="s">
        <v>192</v>
      </c>
      <c r="C21" s="162" t="s">
        <v>223</v>
      </c>
      <c r="D21" s="65" t="s">
        <v>127</v>
      </c>
      <c r="E21" s="150">
        <v>8</v>
      </c>
      <c r="F21" s="162" t="s">
        <v>66</v>
      </c>
      <c r="G21" s="162" t="s">
        <v>59</v>
      </c>
      <c r="H21" s="29">
        <v>45922</v>
      </c>
      <c r="I21" s="29">
        <v>45930</v>
      </c>
      <c r="J21" s="167"/>
      <c r="K21" s="68"/>
      <c r="L21" s="167"/>
      <c r="M21" s="65"/>
      <c r="P21" s="99"/>
    </row>
    <row r="22" spans="1:20" s="5" customFormat="1" ht="54" hidden="1" x14ac:dyDescent="0.3">
      <c r="A22" s="157"/>
      <c r="B22" s="162" t="s">
        <v>224</v>
      </c>
      <c r="C22" s="162" t="s">
        <v>226</v>
      </c>
      <c r="D22" s="65" t="s">
        <v>127</v>
      </c>
      <c r="E22" s="150">
        <v>21</v>
      </c>
      <c r="F22" s="162" t="s">
        <v>66</v>
      </c>
      <c r="G22" s="162" t="s">
        <v>59</v>
      </c>
      <c r="H22" s="29">
        <v>45897</v>
      </c>
      <c r="I22" s="29">
        <v>45912</v>
      </c>
      <c r="J22" s="167"/>
      <c r="K22" s="68"/>
      <c r="L22" s="167"/>
      <c r="M22" s="65"/>
      <c r="P22" s="99"/>
    </row>
    <row r="23" spans="1:20" s="5" customFormat="1" ht="90" x14ac:dyDescent="0.3">
      <c r="A23" s="157"/>
      <c r="B23" s="162" t="s">
        <v>225</v>
      </c>
      <c r="C23" s="173" t="s">
        <v>257</v>
      </c>
      <c r="D23" s="65" t="s">
        <v>127</v>
      </c>
      <c r="E23" s="150">
        <v>35</v>
      </c>
      <c r="F23" s="162" t="s">
        <v>66</v>
      </c>
      <c r="G23" s="162" t="s">
        <v>59</v>
      </c>
      <c r="H23" s="161">
        <v>46293</v>
      </c>
      <c r="I23" s="161">
        <v>46313</v>
      </c>
      <c r="J23" s="161">
        <v>46353</v>
      </c>
      <c r="K23" s="68" t="s">
        <v>119</v>
      </c>
      <c r="L23" s="167">
        <v>46721</v>
      </c>
      <c r="M23" s="65" t="s">
        <v>23</v>
      </c>
      <c r="P23" s="99"/>
    </row>
    <row r="24" spans="1:20" s="5" customFormat="1" ht="54" x14ac:dyDescent="0.3">
      <c r="A24" s="157"/>
      <c r="B24" s="162" t="s">
        <v>284</v>
      </c>
      <c r="C24" s="173" t="s">
        <v>283</v>
      </c>
      <c r="D24" s="96" t="s">
        <v>286</v>
      </c>
      <c r="E24" s="150">
        <v>700</v>
      </c>
      <c r="F24" s="191" t="s">
        <v>156</v>
      </c>
      <c r="G24" s="162" t="s">
        <v>59</v>
      </c>
      <c r="H24" s="29">
        <v>46340</v>
      </c>
      <c r="I24" s="2">
        <v>46370</v>
      </c>
      <c r="J24" s="2">
        <v>46461</v>
      </c>
      <c r="K24" s="68" t="s">
        <v>119</v>
      </c>
      <c r="L24" s="2">
        <v>46539</v>
      </c>
      <c r="M24" s="96"/>
      <c r="P24" s="99"/>
    </row>
    <row r="25" spans="1:20" s="5" customFormat="1" ht="54" x14ac:dyDescent="0.3">
      <c r="A25" s="157"/>
      <c r="B25" s="162" t="s">
        <v>285</v>
      </c>
      <c r="C25" s="173" t="s">
        <v>287</v>
      </c>
      <c r="D25" s="96" t="s">
        <v>286</v>
      </c>
      <c r="E25" s="150">
        <v>450</v>
      </c>
      <c r="F25" s="191" t="s">
        <v>156</v>
      </c>
      <c r="G25" s="162" t="s">
        <v>59</v>
      </c>
      <c r="H25" s="29">
        <v>46559</v>
      </c>
      <c r="I25" s="29">
        <v>46589</v>
      </c>
      <c r="J25" s="2">
        <v>46680</v>
      </c>
      <c r="K25" s="68" t="s">
        <v>119</v>
      </c>
      <c r="L25" s="2">
        <v>46752</v>
      </c>
      <c r="M25" s="96"/>
      <c r="P25" s="99"/>
    </row>
    <row r="26" spans="1:20" x14ac:dyDescent="0.3">
      <c r="A26" s="366"/>
      <c r="B26" s="427"/>
      <c r="C26" s="428"/>
      <c r="D26" s="429"/>
      <c r="E26" s="436"/>
      <c r="F26" s="427"/>
      <c r="G26" s="428"/>
      <c r="H26" s="428"/>
      <c r="I26" s="428"/>
      <c r="J26" s="428"/>
      <c r="K26" s="428"/>
      <c r="L26" s="428"/>
      <c r="M26" s="429"/>
    </row>
    <row r="27" spans="1:20" x14ac:dyDescent="0.3">
      <c r="A27" s="367"/>
      <c r="B27" s="430"/>
      <c r="C27" s="431"/>
      <c r="D27" s="432"/>
      <c r="E27" s="437"/>
      <c r="F27" s="430"/>
      <c r="G27" s="431"/>
      <c r="H27" s="431"/>
      <c r="I27" s="431"/>
      <c r="J27" s="431"/>
      <c r="K27" s="431"/>
      <c r="L27" s="431"/>
      <c r="M27" s="432"/>
    </row>
    <row r="28" spans="1:20" ht="30" customHeight="1" x14ac:dyDescent="0.3">
      <c r="A28" s="368"/>
      <c r="B28" s="433"/>
      <c r="C28" s="434"/>
      <c r="D28" s="435"/>
      <c r="E28" s="438"/>
      <c r="F28" s="433"/>
      <c r="G28" s="434"/>
      <c r="H28" s="434"/>
      <c r="I28" s="434"/>
      <c r="J28" s="434"/>
      <c r="K28" s="434"/>
      <c r="L28" s="434"/>
      <c r="M28" s="435"/>
    </row>
    <row r="29" spans="1:20" x14ac:dyDescent="0.3">
      <c r="A29" s="37"/>
      <c r="B29" s="34"/>
      <c r="C29" s="34"/>
      <c r="D29" s="34"/>
      <c r="E29" s="34"/>
      <c r="F29" s="34"/>
      <c r="G29" s="34"/>
      <c r="H29" s="34"/>
      <c r="I29" s="34"/>
      <c r="J29" s="34"/>
      <c r="K29" s="34"/>
      <c r="L29" s="34"/>
      <c r="M29" s="34"/>
    </row>
    <row r="30" spans="1:20" x14ac:dyDescent="0.3">
      <c r="B30" s="125"/>
      <c r="C30" s="339"/>
      <c r="D30" s="339"/>
      <c r="E30" s="339"/>
      <c r="F30" s="339"/>
      <c r="G30" s="339"/>
      <c r="H30" s="339"/>
      <c r="I30" s="339"/>
      <c r="J30" s="339"/>
      <c r="K30" s="339"/>
      <c r="L30" s="339"/>
      <c r="M30" s="339"/>
      <c r="N30" s="339"/>
      <c r="O30" s="339"/>
      <c r="P30" s="339"/>
      <c r="Q30" s="339"/>
      <c r="R30" s="339"/>
      <c r="S30" s="339"/>
      <c r="T30" s="339"/>
    </row>
    <row r="31" spans="1:20" ht="33.75" customHeight="1" x14ac:dyDescent="0.3"/>
  </sheetData>
  <mergeCells count="30">
    <mergeCell ref="C30:T30"/>
    <mergeCell ref="A17:A20"/>
    <mergeCell ref="A13:B13"/>
    <mergeCell ref="A15:M15"/>
    <mergeCell ref="A26:A28"/>
    <mergeCell ref="B26:D28"/>
    <mergeCell ref="E26:E28"/>
    <mergeCell ref="F26:M28"/>
    <mergeCell ref="C13:F13"/>
    <mergeCell ref="B1:I1"/>
    <mergeCell ref="B2:I2"/>
    <mergeCell ref="B3:I3"/>
    <mergeCell ref="B4:I4"/>
    <mergeCell ref="A6:B6"/>
    <mergeCell ref="C6:F6"/>
    <mergeCell ref="K6:M6"/>
    <mergeCell ref="K7:M7"/>
    <mergeCell ref="K8:M8"/>
    <mergeCell ref="A11:B11"/>
    <mergeCell ref="A12:B12"/>
    <mergeCell ref="A9:B9"/>
    <mergeCell ref="C9:F9"/>
    <mergeCell ref="C11:F11"/>
    <mergeCell ref="C12:F12"/>
    <mergeCell ref="A7:B7"/>
    <mergeCell ref="C7:F7"/>
    <mergeCell ref="A8:B8"/>
    <mergeCell ref="C8:F8"/>
    <mergeCell ref="A10:B10"/>
    <mergeCell ref="C10:F10"/>
  </mergeCells>
  <phoneticPr fontId="33" type="noConversion"/>
  <pageMargins left="0.70866141732283472" right="0.70866141732283472" top="0.74803149606299213" bottom="0.74803149606299213" header="0.31496062992125984" footer="0.31496062992125984"/>
  <pageSetup paperSize="9" scale="46" orientation="landscape" r:id="rId1"/>
  <rowBreaks count="1" manualBreakCount="1">
    <brk id="28"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topLeftCell="A7" workbookViewId="0">
      <selection activeCell="M37" sqref="M37"/>
    </sheetView>
  </sheetViews>
  <sheetFormatPr baseColWidth="10" defaultRowHeight="15" x14ac:dyDescent="0.25"/>
  <cols>
    <col min="10" max="10" width="11.5703125" bestFit="1"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5</vt:i4>
      </vt:variant>
    </vt:vector>
  </HeadingPairs>
  <TitlesOfParts>
    <vt:vector size="12" baseType="lpstr">
      <vt:lpstr>Biens </vt:lpstr>
      <vt:lpstr>Biens V simlifiée</vt:lpstr>
      <vt:lpstr> Travaux</vt:lpstr>
      <vt:lpstr>Travaux V simplifiée</vt:lpstr>
      <vt:lpstr>Consultants</vt:lpstr>
      <vt:lpstr>consultant V simplifiée</vt:lpstr>
      <vt:lpstr>Feuil1</vt:lpstr>
      <vt:lpstr>' Travaux'!Zone_d_impression</vt:lpstr>
      <vt:lpstr>'Biens V simlifiée'!Zone_d_impression</vt:lpstr>
      <vt:lpstr>'consultant V simplifiée'!Zone_d_impression</vt:lpstr>
      <vt:lpstr>Consultants!Zone_d_impression</vt:lpstr>
      <vt:lpstr>'Travaux V simplifiée'!Zone_d_impression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SNFI</dc:creator>
  <cp:lastModifiedBy>Nadia Walha</cp:lastModifiedBy>
  <cp:lastPrinted>2026-08-14T11:25:01Z</cp:lastPrinted>
  <dcterms:created xsi:type="dcterms:W3CDTF">2022-02-11T12:01:23Z</dcterms:created>
  <dcterms:modified xsi:type="dcterms:W3CDTF">2026-08-18T09:16:37Z</dcterms:modified>
</cp:coreProperties>
</file>